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1011-Programacion y Segui. Proyectos\2021\PLANES\PLAN ACCION 2021\PA 3R TRIM\"/>
    </mc:Choice>
  </mc:AlternateContent>
  <xr:revisionPtr revIDLastSave="0" documentId="8_{CE0ABCAA-5077-46F5-9212-725E4E90D1F8}" xr6:coauthVersionLast="47" xr6:coauthVersionMax="47" xr10:uidLastSave="{00000000-0000-0000-0000-000000000000}"/>
  <bookViews>
    <workbookView xWindow="-120" yWindow="-120" windowWidth="29040" windowHeight="15840" xr2:uid="{950F90F0-2A25-433F-9A3D-D75EEDC49DC3}"/>
  </bookViews>
  <sheets>
    <sheet name="PLAN DE ACCIÓN 2021" sheetId="1" r:id="rId1"/>
  </sheets>
  <externalReferences>
    <externalReference r:id="rId2"/>
  </externalReferences>
  <definedNames>
    <definedName name="_xlnm._FilterDatabase" localSheetId="0" hidden="1">'PLAN DE ACCIÓN 2021'!$A$2:$AC$930</definedName>
    <definedName name="_xlnm.Print_Area" localSheetId="0">'PLAN DE ACCIÓN 2021'!$A$1:$AO$930</definedName>
    <definedName name="_xlnm.Print_Titles" localSheetId="0">'PLAN DE ACCIÓN 2021'!$1:$2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30" i="1" l="1"/>
  <c r="U930" i="1"/>
  <c r="T930" i="1"/>
  <c r="Y929" i="1" s="1"/>
  <c r="S930" i="1"/>
  <c r="AE929" i="1"/>
  <c r="AF929" i="1" s="1"/>
  <c r="AA929" i="1"/>
  <c r="Z929" i="1"/>
  <c r="X929" i="1"/>
  <c r="V929" i="1"/>
  <c r="U929" i="1"/>
  <c r="T929" i="1"/>
  <c r="S929" i="1"/>
  <c r="V928" i="1"/>
  <c r="U928" i="1"/>
  <c r="Z921" i="1" s="1"/>
  <c r="T928" i="1"/>
  <c r="S928" i="1"/>
  <c r="AE927" i="1"/>
  <c r="V927" i="1"/>
  <c r="U927" i="1"/>
  <c r="T927" i="1"/>
  <c r="S927" i="1"/>
  <c r="W927" i="1" s="1"/>
  <c r="V926" i="1"/>
  <c r="U926" i="1"/>
  <c r="T926" i="1"/>
  <c r="Y921" i="1" s="1"/>
  <c r="S926" i="1"/>
  <c r="W926" i="1" s="1"/>
  <c r="AE925" i="1"/>
  <c r="V925" i="1"/>
  <c r="U925" i="1"/>
  <c r="T925" i="1"/>
  <c r="S925" i="1"/>
  <c r="W925" i="1" s="1"/>
  <c r="V924" i="1"/>
  <c r="U924" i="1"/>
  <c r="T924" i="1"/>
  <c r="S924" i="1"/>
  <c r="X921" i="1" s="1"/>
  <c r="AE923" i="1"/>
  <c r="V923" i="1"/>
  <c r="U923" i="1"/>
  <c r="T923" i="1"/>
  <c r="S923" i="1"/>
  <c r="W923" i="1" s="1"/>
  <c r="V922" i="1"/>
  <c r="AA921" i="1" s="1"/>
  <c r="U922" i="1"/>
  <c r="T922" i="1"/>
  <c r="S922" i="1"/>
  <c r="AG921" i="1"/>
  <c r="AF921" i="1"/>
  <c r="AE921" i="1"/>
  <c r="V921" i="1"/>
  <c r="U921" i="1"/>
  <c r="T921" i="1"/>
  <c r="S921" i="1"/>
  <c r="W921" i="1" s="1"/>
  <c r="V920" i="1"/>
  <c r="U920" i="1"/>
  <c r="T920" i="1"/>
  <c r="Y919" i="1" s="1"/>
  <c r="S920" i="1"/>
  <c r="W920" i="1" s="1"/>
  <c r="AB919" i="1" s="1"/>
  <c r="AF919" i="1"/>
  <c r="AE919" i="1"/>
  <c r="AA919" i="1"/>
  <c r="Z919" i="1"/>
  <c r="X919" i="1"/>
  <c r="V919" i="1"/>
  <c r="U919" i="1"/>
  <c r="T919" i="1"/>
  <c r="S919" i="1"/>
  <c r="V918" i="1"/>
  <c r="U918" i="1"/>
  <c r="Z915" i="1" s="1"/>
  <c r="T918" i="1"/>
  <c r="S918" i="1"/>
  <c r="AE917" i="1"/>
  <c r="V917" i="1"/>
  <c r="U917" i="1"/>
  <c r="T917" i="1"/>
  <c r="S917" i="1"/>
  <c r="W917" i="1" s="1"/>
  <c r="V916" i="1"/>
  <c r="U916" i="1"/>
  <c r="T916" i="1"/>
  <c r="S916" i="1"/>
  <c r="W916" i="1" s="1"/>
  <c r="AE915" i="1"/>
  <c r="AF915" i="1" s="1"/>
  <c r="AG915" i="1" s="1"/>
  <c r="AA915" i="1"/>
  <c r="Y915" i="1"/>
  <c r="X915" i="1"/>
  <c r="V915" i="1"/>
  <c r="U915" i="1"/>
  <c r="T915" i="1"/>
  <c r="S915" i="1"/>
  <c r="W915" i="1" s="1"/>
  <c r="V914" i="1"/>
  <c r="AA913" i="1" s="1"/>
  <c r="U914" i="1"/>
  <c r="T914" i="1"/>
  <c r="S914" i="1"/>
  <c r="W914" i="1" s="1"/>
  <c r="AB913" i="1" s="1"/>
  <c r="AF913" i="1"/>
  <c r="AE913" i="1"/>
  <c r="Z913" i="1"/>
  <c r="Y913" i="1"/>
  <c r="X913" i="1"/>
  <c r="V913" i="1"/>
  <c r="U913" i="1"/>
  <c r="T913" i="1"/>
  <c r="S913" i="1"/>
  <c r="W913" i="1" s="1"/>
  <c r="V912" i="1"/>
  <c r="U912" i="1"/>
  <c r="T912" i="1"/>
  <c r="S912" i="1"/>
  <c r="X909" i="1" s="1"/>
  <c r="AE911" i="1"/>
  <c r="V911" i="1"/>
  <c r="U911" i="1"/>
  <c r="T911" i="1"/>
  <c r="S911" i="1"/>
  <c r="W911" i="1" s="1"/>
  <c r="V910" i="1"/>
  <c r="AA909" i="1" s="1"/>
  <c r="U910" i="1"/>
  <c r="T910" i="1"/>
  <c r="S910" i="1"/>
  <c r="AF909" i="1"/>
  <c r="AE909" i="1"/>
  <c r="Z909" i="1"/>
  <c r="Y909" i="1"/>
  <c r="V909" i="1"/>
  <c r="U909" i="1"/>
  <c r="T909" i="1"/>
  <c r="S909" i="1"/>
  <c r="V908" i="1"/>
  <c r="U908" i="1"/>
  <c r="T908" i="1"/>
  <c r="S908" i="1"/>
  <c r="X899" i="1" s="1"/>
  <c r="AE907" i="1"/>
  <c r="V907" i="1"/>
  <c r="U907" i="1"/>
  <c r="T907" i="1"/>
  <c r="S907" i="1"/>
  <c r="V906" i="1"/>
  <c r="AA899" i="1" s="1"/>
  <c r="U906" i="1"/>
  <c r="T906" i="1"/>
  <c r="S906" i="1"/>
  <c r="W906" i="1" s="1"/>
  <c r="AE905" i="1"/>
  <c r="V905" i="1"/>
  <c r="U905" i="1"/>
  <c r="T905" i="1"/>
  <c r="S905" i="1"/>
  <c r="V904" i="1"/>
  <c r="U904" i="1"/>
  <c r="Z899" i="1" s="1"/>
  <c r="T904" i="1"/>
  <c r="S904" i="1"/>
  <c r="AE903" i="1"/>
  <c r="V903" i="1"/>
  <c r="U903" i="1"/>
  <c r="T903" i="1"/>
  <c r="S903" i="1"/>
  <c r="W903" i="1" s="1"/>
  <c r="V902" i="1"/>
  <c r="U902" i="1"/>
  <c r="T902" i="1"/>
  <c r="Y899" i="1" s="1"/>
  <c r="S902" i="1"/>
  <c r="W902" i="1" s="1"/>
  <c r="AE901" i="1"/>
  <c r="V901" i="1"/>
  <c r="U901" i="1"/>
  <c r="T901" i="1"/>
  <c r="S901" i="1"/>
  <c r="W901" i="1" s="1"/>
  <c r="V900" i="1"/>
  <c r="U900" i="1"/>
  <c r="T900" i="1"/>
  <c r="S900" i="1"/>
  <c r="W900" i="1" s="1"/>
  <c r="AE899" i="1"/>
  <c r="AF899" i="1" s="1"/>
  <c r="V899" i="1"/>
  <c r="U899" i="1"/>
  <c r="T899" i="1"/>
  <c r="S899" i="1"/>
  <c r="V898" i="1"/>
  <c r="AA893" i="1" s="1"/>
  <c r="U898" i="1"/>
  <c r="T898" i="1"/>
  <c r="S898" i="1"/>
  <c r="AE897" i="1"/>
  <c r="V897" i="1"/>
  <c r="U897" i="1"/>
  <c r="T897" i="1"/>
  <c r="S897" i="1"/>
  <c r="W897" i="1" s="1"/>
  <c r="V896" i="1"/>
  <c r="U896" i="1"/>
  <c r="T896" i="1"/>
  <c r="Y893" i="1" s="1"/>
  <c r="S896" i="1"/>
  <c r="W896" i="1" s="1"/>
  <c r="AE895" i="1"/>
  <c r="V895" i="1"/>
  <c r="U895" i="1"/>
  <c r="T895" i="1"/>
  <c r="S895" i="1"/>
  <c r="W895" i="1" s="1"/>
  <c r="V894" i="1"/>
  <c r="U894" i="1"/>
  <c r="T894" i="1"/>
  <c r="S894" i="1"/>
  <c r="W894" i="1" s="1"/>
  <c r="AE893" i="1"/>
  <c r="AF893" i="1" s="1"/>
  <c r="AG893" i="1" s="1"/>
  <c r="X893" i="1"/>
  <c r="V893" i="1"/>
  <c r="U893" i="1"/>
  <c r="T893" i="1"/>
  <c r="S893" i="1"/>
  <c r="W893" i="1" s="1"/>
  <c r="V892" i="1"/>
  <c r="AA889" i="1" s="1"/>
  <c r="U892" i="1"/>
  <c r="Z889" i="1" s="1"/>
  <c r="T892" i="1"/>
  <c r="S892" i="1"/>
  <c r="W892" i="1" s="1"/>
  <c r="AE891" i="1"/>
  <c r="V891" i="1"/>
  <c r="U891" i="1"/>
  <c r="T891" i="1"/>
  <c r="S891" i="1"/>
  <c r="W891" i="1" s="1"/>
  <c r="V890" i="1"/>
  <c r="U890" i="1"/>
  <c r="T890" i="1"/>
  <c r="S890" i="1"/>
  <c r="AE889" i="1"/>
  <c r="AF889" i="1" s="1"/>
  <c r="AG889" i="1" s="1"/>
  <c r="Y889" i="1"/>
  <c r="X889" i="1"/>
  <c r="V889" i="1"/>
  <c r="U889" i="1"/>
  <c r="T889" i="1"/>
  <c r="S889" i="1"/>
  <c r="V888" i="1"/>
  <c r="AA885" i="1" s="1"/>
  <c r="U888" i="1"/>
  <c r="T888" i="1"/>
  <c r="S888" i="1"/>
  <c r="X885" i="1" s="1"/>
  <c r="AE887" i="1"/>
  <c r="V887" i="1"/>
  <c r="U887" i="1"/>
  <c r="T887" i="1"/>
  <c r="S887" i="1"/>
  <c r="V886" i="1"/>
  <c r="U886" i="1"/>
  <c r="Z885" i="1" s="1"/>
  <c r="T886" i="1"/>
  <c r="S886" i="1"/>
  <c r="AF885" i="1"/>
  <c r="AG885" i="1" s="1"/>
  <c r="AE885" i="1"/>
  <c r="Y885" i="1"/>
  <c r="V885" i="1"/>
  <c r="U885" i="1"/>
  <c r="T885" i="1"/>
  <c r="S885" i="1"/>
  <c r="V884" i="1"/>
  <c r="U884" i="1"/>
  <c r="T884" i="1"/>
  <c r="Y881" i="1" s="1"/>
  <c r="S884" i="1"/>
  <c r="X881" i="1" s="1"/>
  <c r="AE883" i="1"/>
  <c r="V883" i="1"/>
  <c r="U883" i="1"/>
  <c r="T883" i="1"/>
  <c r="S883" i="1"/>
  <c r="W883" i="1" s="1"/>
  <c r="V882" i="1"/>
  <c r="U882" i="1"/>
  <c r="T882" i="1"/>
  <c r="S882" i="1"/>
  <c r="W882" i="1" s="1"/>
  <c r="AE881" i="1"/>
  <c r="AF881" i="1" s="1"/>
  <c r="AG881" i="1" s="1"/>
  <c r="AA881" i="1"/>
  <c r="Z881" i="1"/>
  <c r="V881" i="1"/>
  <c r="U881" i="1"/>
  <c r="T881" i="1"/>
  <c r="S881" i="1"/>
  <c r="W881" i="1" s="1"/>
  <c r="V880" i="1"/>
  <c r="U880" i="1"/>
  <c r="T880" i="1"/>
  <c r="S880" i="1"/>
  <c r="AE879" i="1"/>
  <c r="V879" i="1"/>
  <c r="U879" i="1"/>
  <c r="T879" i="1"/>
  <c r="S879" i="1"/>
  <c r="V878" i="1"/>
  <c r="U878" i="1"/>
  <c r="T878" i="1"/>
  <c r="S878" i="1"/>
  <c r="W878" i="1" s="1"/>
  <c r="AE877" i="1"/>
  <c r="V877" i="1"/>
  <c r="U877" i="1"/>
  <c r="T877" i="1"/>
  <c r="S877" i="1"/>
  <c r="W877" i="1" s="1"/>
  <c r="V876" i="1"/>
  <c r="U876" i="1"/>
  <c r="T876" i="1"/>
  <c r="S876" i="1"/>
  <c r="AE875" i="1"/>
  <c r="V875" i="1"/>
  <c r="U875" i="1"/>
  <c r="T875" i="1"/>
  <c r="S875" i="1"/>
  <c r="V874" i="1"/>
  <c r="AA871" i="1" s="1"/>
  <c r="U874" i="1"/>
  <c r="Z871" i="1" s="1"/>
  <c r="T874" i="1"/>
  <c r="S874" i="1"/>
  <c r="AE873" i="1"/>
  <c r="V873" i="1"/>
  <c r="U873" i="1"/>
  <c r="T873" i="1"/>
  <c r="S873" i="1"/>
  <c r="W873" i="1" s="1"/>
  <c r="V872" i="1"/>
  <c r="U872" i="1"/>
  <c r="T872" i="1"/>
  <c r="Y871" i="1" s="1"/>
  <c r="S872" i="1"/>
  <c r="W872" i="1" s="1"/>
  <c r="AE871" i="1"/>
  <c r="AF871" i="1" s="1"/>
  <c r="AG871" i="1" s="1"/>
  <c r="V871" i="1"/>
  <c r="U871" i="1"/>
  <c r="T871" i="1"/>
  <c r="S871" i="1"/>
  <c r="V870" i="1"/>
  <c r="U870" i="1"/>
  <c r="T870" i="1"/>
  <c r="S870" i="1"/>
  <c r="AE869" i="1"/>
  <c r="V869" i="1"/>
  <c r="U869" i="1"/>
  <c r="T869" i="1"/>
  <c r="S869" i="1"/>
  <c r="W869" i="1" s="1"/>
  <c r="V868" i="1"/>
  <c r="AA863" i="1" s="1"/>
  <c r="U868" i="1"/>
  <c r="T868" i="1"/>
  <c r="S868" i="1"/>
  <c r="AE867" i="1"/>
  <c r="V867" i="1"/>
  <c r="U867" i="1"/>
  <c r="T867" i="1"/>
  <c r="S867" i="1"/>
  <c r="W867" i="1" s="1"/>
  <c r="V866" i="1"/>
  <c r="U866" i="1"/>
  <c r="T866" i="1"/>
  <c r="Y863" i="1" s="1"/>
  <c r="S866" i="1"/>
  <c r="W866" i="1" s="1"/>
  <c r="AE865" i="1"/>
  <c r="V865" i="1"/>
  <c r="U865" i="1"/>
  <c r="T865" i="1"/>
  <c r="S865" i="1"/>
  <c r="V864" i="1"/>
  <c r="U864" i="1"/>
  <c r="T864" i="1"/>
  <c r="S864" i="1"/>
  <c r="X863" i="1" s="1"/>
  <c r="AE863" i="1"/>
  <c r="AF863" i="1" s="1"/>
  <c r="AG863" i="1" s="1"/>
  <c r="V863" i="1"/>
  <c r="U863" i="1"/>
  <c r="T863" i="1"/>
  <c r="S863" i="1"/>
  <c r="V862" i="1"/>
  <c r="U862" i="1"/>
  <c r="T862" i="1"/>
  <c r="S862" i="1"/>
  <c r="AE861" i="1"/>
  <c r="V861" i="1"/>
  <c r="U861" i="1"/>
  <c r="T861" i="1"/>
  <c r="S861" i="1"/>
  <c r="W861" i="1" s="1"/>
  <c r="V860" i="1"/>
  <c r="U860" i="1"/>
  <c r="T860" i="1"/>
  <c r="S860" i="1"/>
  <c r="W860" i="1" s="1"/>
  <c r="AE859" i="1"/>
  <c r="V859" i="1"/>
  <c r="U859" i="1"/>
  <c r="T859" i="1"/>
  <c r="S859" i="1"/>
  <c r="W859" i="1" s="1"/>
  <c r="V858" i="1"/>
  <c r="U858" i="1"/>
  <c r="T858" i="1"/>
  <c r="S858" i="1"/>
  <c r="X851" i="1" s="1"/>
  <c r="AE857" i="1"/>
  <c r="V857" i="1"/>
  <c r="U857" i="1"/>
  <c r="T857" i="1"/>
  <c r="S857" i="1"/>
  <c r="V856" i="1"/>
  <c r="U856" i="1"/>
  <c r="T856" i="1"/>
  <c r="S856" i="1"/>
  <c r="AE855" i="1"/>
  <c r="V855" i="1"/>
  <c r="U855" i="1"/>
  <c r="T855" i="1"/>
  <c r="S855" i="1"/>
  <c r="W855" i="1" s="1"/>
  <c r="V854" i="1"/>
  <c r="U854" i="1"/>
  <c r="T854" i="1"/>
  <c r="S854" i="1"/>
  <c r="W854" i="1" s="1"/>
  <c r="AE853" i="1"/>
  <c r="V853" i="1"/>
  <c r="U853" i="1"/>
  <c r="T853" i="1"/>
  <c r="S853" i="1"/>
  <c r="W853" i="1" s="1"/>
  <c r="V852" i="1"/>
  <c r="U852" i="1"/>
  <c r="T852" i="1"/>
  <c r="S852" i="1"/>
  <c r="AE851" i="1"/>
  <c r="Y851" i="1"/>
  <c r="V851" i="1"/>
  <c r="U851" i="1"/>
  <c r="T851" i="1"/>
  <c r="S851" i="1"/>
  <c r="W851" i="1" s="1"/>
  <c r="V850" i="1"/>
  <c r="U850" i="1"/>
  <c r="T850" i="1"/>
  <c r="S850" i="1"/>
  <c r="X847" i="1" s="1"/>
  <c r="AE849" i="1"/>
  <c r="V849" i="1"/>
  <c r="U849" i="1"/>
  <c r="T849" i="1"/>
  <c r="S849" i="1"/>
  <c r="V848" i="1"/>
  <c r="U848" i="1"/>
  <c r="Z847" i="1" s="1"/>
  <c r="T848" i="1"/>
  <c r="S848" i="1"/>
  <c r="W848" i="1" s="1"/>
  <c r="AE847" i="1"/>
  <c r="Y847" i="1"/>
  <c r="V847" i="1"/>
  <c r="U847" i="1"/>
  <c r="T847" i="1"/>
  <c r="S847" i="1"/>
  <c r="V846" i="1"/>
  <c r="AA845" i="1" s="1"/>
  <c r="U846" i="1"/>
  <c r="T846" i="1"/>
  <c r="S846" i="1"/>
  <c r="X845" i="1" s="1"/>
  <c r="AF845" i="1"/>
  <c r="AE845" i="1"/>
  <c r="Z845" i="1"/>
  <c r="Y845" i="1"/>
  <c r="V845" i="1"/>
  <c r="U845" i="1"/>
  <c r="T845" i="1"/>
  <c r="S845" i="1"/>
  <c r="V844" i="1"/>
  <c r="U844" i="1"/>
  <c r="T844" i="1"/>
  <c r="S844" i="1"/>
  <c r="W844" i="1" s="1"/>
  <c r="AE843" i="1"/>
  <c r="V843" i="1"/>
  <c r="U843" i="1"/>
  <c r="T843" i="1"/>
  <c r="S843" i="1"/>
  <c r="W843" i="1" s="1"/>
  <c r="V842" i="1"/>
  <c r="U842" i="1"/>
  <c r="T842" i="1"/>
  <c r="S842" i="1"/>
  <c r="W842" i="1" s="1"/>
  <c r="AE841" i="1"/>
  <c r="AF835" i="1" s="1"/>
  <c r="V841" i="1"/>
  <c r="U841" i="1"/>
  <c r="T841" i="1"/>
  <c r="S841" i="1"/>
  <c r="V840" i="1"/>
  <c r="U840" i="1"/>
  <c r="Z835" i="1" s="1"/>
  <c r="T840" i="1"/>
  <c r="S840" i="1"/>
  <c r="AE839" i="1"/>
  <c r="V839" i="1"/>
  <c r="U839" i="1"/>
  <c r="T839" i="1"/>
  <c r="S839" i="1"/>
  <c r="W839" i="1" s="1"/>
  <c r="V838" i="1"/>
  <c r="U838" i="1"/>
  <c r="T838" i="1"/>
  <c r="S838" i="1"/>
  <c r="W838" i="1" s="1"/>
  <c r="AE837" i="1"/>
  <c r="V837" i="1"/>
  <c r="U837" i="1"/>
  <c r="T837" i="1"/>
  <c r="S837" i="1"/>
  <c r="W837" i="1" s="1"/>
  <c r="V836" i="1"/>
  <c r="U836" i="1"/>
  <c r="T836" i="1"/>
  <c r="Y835" i="1" s="1"/>
  <c r="S836" i="1"/>
  <c r="AE835" i="1"/>
  <c r="AA835" i="1"/>
  <c r="V835" i="1"/>
  <c r="U835" i="1"/>
  <c r="T835" i="1"/>
  <c r="S835" i="1"/>
  <c r="W835" i="1" s="1"/>
  <c r="V834" i="1"/>
  <c r="U834" i="1"/>
  <c r="T834" i="1"/>
  <c r="Y829" i="1" s="1"/>
  <c r="S834" i="1"/>
  <c r="AE833" i="1"/>
  <c r="V833" i="1"/>
  <c r="U833" i="1"/>
  <c r="T833" i="1"/>
  <c r="S833" i="1"/>
  <c r="V832" i="1"/>
  <c r="U832" i="1"/>
  <c r="T832" i="1"/>
  <c r="S832" i="1"/>
  <c r="W832" i="1" s="1"/>
  <c r="AE831" i="1"/>
  <c r="V831" i="1"/>
  <c r="U831" i="1"/>
  <c r="T831" i="1"/>
  <c r="S831" i="1"/>
  <c r="W831" i="1" s="1"/>
  <c r="V830" i="1"/>
  <c r="AA829" i="1" s="1"/>
  <c r="U830" i="1"/>
  <c r="T830" i="1"/>
  <c r="S830" i="1"/>
  <c r="X829" i="1" s="1"/>
  <c r="AF829" i="1"/>
  <c r="AE829" i="1"/>
  <c r="Z829" i="1"/>
  <c r="V829" i="1"/>
  <c r="U829" i="1"/>
  <c r="T829" i="1"/>
  <c r="S829" i="1"/>
  <c r="V828" i="1"/>
  <c r="U828" i="1"/>
  <c r="T828" i="1"/>
  <c r="S828" i="1"/>
  <c r="X823" i="1" s="1"/>
  <c r="AE827" i="1"/>
  <c r="V827" i="1"/>
  <c r="U827" i="1"/>
  <c r="T827" i="1"/>
  <c r="S827" i="1"/>
  <c r="W827" i="1" s="1"/>
  <c r="V826" i="1"/>
  <c r="U826" i="1"/>
  <c r="T826" i="1"/>
  <c r="S826" i="1"/>
  <c r="W826" i="1" s="1"/>
  <c r="AE825" i="1"/>
  <c r="V825" i="1"/>
  <c r="U825" i="1"/>
  <c r="T825" i="1"/>
  <c r="S825" i="1"/>
  <c r="V824" i="1"/>
  <c r="AA823" i="1" s="1"/>
  <c r="U824" i="1"/>
  <c r="Z823" i="1" s="1"/>
  <c r="T824" i="1"/>
  <c r="S824" i="1"/>
  <c r="AE823" i="1"/>
  <c r="AF823" i="1" s="1"/>
  <c r="Y823" i="1"/>
  <c r="V823" i="1"/>
  <c r="U823" i="1"/>
  <c r="T823" i="1"/>
  <c r="S823" i="1"/>
  <c r="W823" i="1" s="1"/>
  <c r="V822" i="1"/>
  <c r="AA815" i="1" s="1"/>
  <c r="U822" i="1"/>
  <c r="T822" i="1"/>
  <c r="S822" i="1"/>
  <c r="W822" i="1" s="1"/>
  <c r="AE821" i="1"/>
  <c r="AF815" i="1" s="1"/>
  <c r="V821" i="1"/>
  <c r="U821" i="1"/>
  <c r="T821" i="1"/>
  <c r="S821" i="1"/>
  <c r="W821" i="1" s="1"/>
  <c r="V820" i="1"/>
  <c r="U820" i="1"/>
  <c r="Z815" i="1" s="1"/>
  <c r="T820" i="1"/>
  <c r="S820" i="1"/>
  <c r="W820" i="1" s="1"/>
  <c r="AE819" i="1"/>
  <c r="V819" i="1"/>
  <c r="U819" i="1"/>
  <c r="T819" i="1"/>
  <c r="S819" i="1"/>
  <c r="W819" i="1" s="1"/>
  <c r="V818" i="1"/>
  <c r="U818" i="1"/>
  <c r="T818" i="1"/>
  <c r="S818" i="1"/>
  <c r="W818" i="1" s="1"/>
  <c r="AE817" i="1"/>
  <c r="V817" i="1"/>
  <c r="U817" i="1"/>
  <c r="T817" i="1"/>
  <c r="S817" i="1"/>
  <c r="V816" i="1"/>
  <c r="U816" i="1"/>
  <c r="T816" i="1"/>
  <c r="Y815" i="1" s="1"/>
  <c r="S816" i="1"/>
  <c r="X815" i="1" s="1"/>
  <c r="AE815" i="1"/>
  <c r="V815" i="1"/>
  <c r="U815" i="1"/>
  <c r="T815" i="1"/>
  <c r="S815" i="1"/>
  <c r="W815" i="1" s="1"/>
  <c r="V814" i="1"/>
  <c r="U814" i="1"/>
  <c r="T814" i="1"/>
  <c r="S814" i="1"/>
  <c r="W814" i="1" s="1"/>
  <c r="AE813" i="1"/>
  <c r="V813" i="1"/>
  <c r="U813" i="1"/>
  <c r="T813" i="1"/>
  <c r="S813" i="1"/>
  <c r="W813" i="1" s="1"/>
  <c r="V812" i="1"/>
  <c r="U812" i="1"/>
  <c r="T812" i="1"/>
  <c r="Y809" i="1" s="1"/>
  <c r="S812" i="1"/>
  <c r="X809" i="1" s="1"/>
  <c r="AE811" i="1"/>
  <c r="V811" i="1"/>
  <c r="U811" i="1"/>
  <c r="T811" i="1"/>
  <c r="S811" i="1"/>
  <c r="V810" i="1"/>
  <c r="AA809" i="1" s="1"/>
  <c r="U810" i="1"/>
  <c r="T810" i="1"/>
  <c r="S810" i="1"/>
  <c r="AF809" i="1"/>
  <c r="AE809" i="1"/>
  <c r="Z809" i="1"/>
  <c r="V809" i="1"/>
  <c r="U809" i="1"/>
  <c r="T809" i="1"/>
  <c r="S809" i="1"/>
  <c r="W809" i="1" s="1"/>
  <c r="V808" i="1"/>
  <c r="U808" i="1"/>
  <c r="T808" i="1"/>
  <c r="Y801" i="1" s="1"/>
  <c r="S808" i="1"/>
  <c r="AE807" i="1"/>
  <c r="V807" i="1"/>
  <c r="U807" i="1"/>
  <c r="T807" i="1"/>
  <c r="S807" i="1"/>
  <c r="V806" i="1"/>
  <c r="U806" i="1"/>
  <c r="T806" i="1"/>
  <c r="S806" i="1"/>
  <c r="W806" i="1" s="1"/>
  <c r="AE805" i="1"/>
  <c r="V805" i="1"/>
  <c r="U805" i="1"/>
  <c r="T805" i="1"/>
  <c r="S805" i="1"/>
  <c r="W805" i="1" s="1"/>
  <c r="V804" i="1"/>
  <c r="AA801" i="1" s="1"/>
  <c r="U804" i="1"/>
  <c r="T804" i="1"/>
  <c r="S804" i="1"/>
  <c r="X801" i="1" s="1"/>
  <c r="AE803" i="1"/>
  <c r="AF801" i="1" s="1"/>
  <c r="AG801" i="1" s="1"/>
  <c r="V803" i="1"/>
  <c r="U803" i="1"/>
  <c r="T803" i="1"/>
  <c r="S803" i="1"/>
  <c r="W803" i="1" s="1"/>
  <c r="V802" i="1"/>
  <c r="U802" i="1"/>
  <c r="T802" i="1"/>
  <c r="S802" i="1"/>
  <c r="W802" i="1" s="1"/>
  <c r="AE801" i="1"/>
  <c r="Z801" i="1"/>
  <c r="V801" i="1"/>
  <c r="U801" i="1"/>
  <c r="T801" i="1"/>
  <c r="S801" i="1"/>
  <c r="W801" i="1" s="1"/>
  <c r="V800" i="1"/>
  <c r="U800" i="1"/>
  <c r="T800" i="1"/>
  <c r="S800" i="1"/>
  <c r="X793" i="1" s="1"/>
  <c r="AE799" i="1"/>
  <c r="V799" i="1"/>
  <c r="U799" i="1"/>
  <c r="T799" i="1"/>
  <c r="S799" i="1"/>
  <c r="V798" i="1"/>
  <c r="U798" i="1"/>
  <c r="T798" i="1"/>
  <c r="S798" i="1"/>
  <c r="AE797" i="1"/>
  <c r="V797" i="1"/>
  <c r="U797" i="1"/>
  <c r="T797" i="1"/>
  <c r="S797" i="1"/>
  <c r="W797" i="1" s="1"/>
  <c r="V796" i="1"/>
  <c r="AA793" i="1" s="1"/>
  <c r="U796" i="1"/>
  <c r="Z793" i="1" s="1"/>
  <c r="T796" i="1"/>
  <c r="S796" i="1"/>
  <c r="AE795" i="1"/>
  <c r="V795" i="1"/>
  <c r="U795" i="1"/>
  <c r="T795" i="1"/>
  <c r="S795" i="1"/>
  <c r="W795" i="1" s="1"/>
  <c r="V794" i="1"/>
  <c r="U794" i="1"/>
  <c r="T794" i="1"/>
  <c r="Y793" i="1" s="1"/>
  <c r="S794" i="1"/>
  <c r="AE793" i="1"/>
  <c r="V793" i="1"/>
  <c r="U793" i="1"/>
  <c r="T793" i="1"/>
  <c r="S793" i="1"/>
  <c r="V792" i="1"/>
  <c r="U792" i="1"/>
  <c r="T792" i="1"/>
  <c r="S792" i="1"/>
  <c r="AE791" i="1"/>
  <c r="V791" i="1"/>
  <c r="U791" i="1"/>
  <c r="T791" i="1"/>
  <c r="S791" i="1"/>
  <c r="W791" i="1" s="1"/>
  <c r="V790" i="1"/>
  <c r="U790" i="1"/>
  <c r="T790" i="1"/>
  <c r="S790" i="1"/>
  <c r="W790" i="1" s="1"/>
  <c r="AE789" i="1"/>
  <c r="V789" i="1"/>
  <c r="U789" i="1"/>
  <c r="T789" i="1"/>
  <c r="S789" i="1"/>
  <c r="W789" i="1" s="1"/>
  <c r="V788" i="1"/>
  <c r="U788" i="1"/>
  <c r="T788" i="1"/>
  <c r="S788" i="1"/>
  <c r="AE787" i="1"/>
  <c r="V787" i="1"/>
  <c r="U787" i="1"/>
  <c r="T787" i="1"/>
  <c r="S787" i="1"/>
  <c r="W787" i="1" s="1"/>
  <c r="V786" i="1"/>
  <c r="U786" i="1"/>
  <c r="T786" i="1"/>
  <c r="S786" i="1"/>
  <c r="W786" i="1" s="1"/>
  <c r="AE785" i="1"/>
  <c r="V785" i="1"/>
  <c r="U785" i="1"/>
  <c r="T785" i="1"/>
  <c r="S785" i="1"/>
  <c r="V784" i="1"/>
  <c r="AA781" i="1" s="1"/>
  <c r="U784" i="1"/>
  <c r="Z781" i="1" s="1"/>
  <c r="T784" i="1"/>
  <c r="S784" i="1"/>
  <c r="AE783" i="1"/>
  <c r="V783" i="1"/>
  <c r="U783" i="1"/>
  <c r="T783" i="1"/>
  <c r="S783" i="1"/>
  <c r="W783" i="1" s="1"/>
  <c r="V782" i="1"/>
  <c r="U782" i="1"/>
  <c r="T782" i="1"/>
  <c r="S782" i="1"/>
  <c r="W782" i="1" s="1"/>
  <c r="AF781" i="1"/>
  <c r="AG781" i="1" s="1"/>
  <c r="AE781" i="1"/>
  <c r="X781" i="1"/>
  <c r="V781" i="1"/>
  <c r="U781" i="1"/>
  <c r="T781" i="1"/>
  <c r="S781" i="1"/>
  <c r="W781" i="1" s="1"/>
  <c r="V780" i="1"/>
  <c r="U780" i="1"/>
  <c r="Z779" i="1" s="1"/>
  <c r="T780" i="1"/>
  <c r="S780" i="1"/>
  <c r="W780" i="1" s="1"/>
  <c r="AB779" i="1" s="1"/>
  <c r="AE779" i="1"/>
  <c r="AF779" i="1" s="1"/>
  <c r="AA779" i="1"/>
  <c r="Y779" i="1"/>
  <c r="X779" i="1"/>
  <c r="V779" i="1"/>
  <c r="U779" i="1"/>
  <c r="T779" i="1"/>
  <c r="S779" i="1"/>
  <c r="W779" i="1" s="1"/>
  <c r="V778" i="1"/>
  <c r="U778" i="1"/>
  <c r="T778" i="1"/>
  <c r="S778" i="1"/>
  <c r="W778" i="1" s="1"/>
  <c r="AE777" i="1"/>
  <c r="AA777" i="1"/>
  <c r="V777" i="1"/>
  <c r="U777" i="1"/>
  <c r="T777" i="1"/>
  <c r="S777" i="1"/>
  <c r="W777" i="1" s="1"/>
  <c r="V776" i="1"/>
  <c r="U776" i="1"/>
  <c r="T776" i="1"/>
  <c r="S776" i="1"/>
  <c r="AE775" i="1"/>
  <c r="V775" i="1"/>
  <c r="U775" i="1"/>
  <c r="T775" i="1"/>
  <c r="S775" i="1"/>
  <c r="W775" i="1" s="1"/>
  <c r="V774" i="1"/>
  <c r="U774" i="1"/>
  <c r="T774" i="1"/>
  <c r="Y773" i="1" s="1"/>
  <c r="S774" i="1"/>
  <c r="X777" i="1" s="1"/>
  <c r="AE773" i="1"/>
  <c r="AA773" i="1"/>
  <c r="X773" i="1"/>
  <c r="V773" i="1"/>
  <c r="U773" i="1"/>
  <c r="T773" i="1"/>
  <c r="S773" i="1"/>
  <c r="W773" i="1" s="1"/>
  <c r="V772" i="1"/>
  <c r="U772" i="1"/>
  <c r="Z769" i="1" s="1"/>
  <c r="T772" i="1"/>
  <c r="Y769" i="1" s="1"/>
  <c r="S772" i="1"/>
  <c r="W772" i="1" s="1"/>
  <c r="AE771" i="1"/>
  <c r="V771" i="1"/>
  <c r="U771" i="1"/>
  <c r="T771" i="1"/>
  <c r="S771" i="1"/>
  <c r="V770" i="1"/>
  <c r="AA769" i="1" s="1"/>
  <c r="U770" i="1"/>
  <c r="T770" i="1"/>
  <c r="S770" i="1"/>
  <c r="W770" i="1" s="1"/>
  <c r="AG769" i="1"/>
  <c r="AE769" i="1"/>
  <c r="AF769" i="1" s="1"/>
  <c r="X769" i="1"/>
  <c r="V769" i="1"/>
  <c r="U769" i="1"/>
  <c r="T769" i="1"/>
  <c r="S769" i="1"/>
  <c r="W769" i="1" s="1"/>
  <c r="V768" i="1"/>
  <c r="U768" i="1"/>
  <c r="T768" i="1"/>
  <c r="S768" i="1"/>
  <c r="AE767" i="1"/>
  <c r="V767" i="1"/>
  <c r="U767" i="1"/>
  <c r="T767" i="1"/>
  <c r="S767" i="1"/>
  <c r="W767" i="1" s="1"/>
  <c r="V766" i="1"/>
  <c r="U766" i="1"/>
  <c r="T766" i="1"/>
  <c r="S766" i="1"/>
  <c r="W766" i="1" s="1"/>
  <c r="AE765" i="1"/>
  <c r="V765" i="1"/>
  <c r="U765" i="1"/>
  <c r="T765" i="1"/>
  <c r="S765" i="1"/>
  <c r="V764" i="1"/>
  <c r="U764" i="1"/>
  <c r="T764" i="1"/>
  <c r="S764" i="1"/>
  <c r="AE763" i="1"/>
  <c r="V763" i="1"/>
  <c r="U763" i="1"/>
  <c r="T763" i="1"/>
  <c r="S763" i="1"/>
  <c r="V762" i="1"/>
  <c r="AA761" i="1" s="1"/>
  <c r="U762" i="1"/>
  <c r="T762" i="1"/>
  <c r="S762" i="1"/>
  <c r="AG761" i="1"/>
  <c r="AF761" i="1"/>
  <c r="AE761" i="1"/>
  <c r="Z761" i="1"/>
  <c r="V761" i="1"/>
  <c r="U761" i="1"/>
  <c r="T761" i="1"/>
  <c r="S761" i="1"/>
  <c r="W761" i="1" s="1"/>
  <c r="V760" i="1"/>
  <c r="U760" i="1"/>
  <c r="T760" i="1"/>
  <c r="S760" i="1"/>
  <c r="W760" i="1" s="1"/>
  <c r="AE759" i="1"/>
  <c r="V759" i="1"/>
  <c r="U759" i="1"/>
  <c r="T759" i="1"/>
  <c r="S759" i="1"/>
  <c r="V758" i="1"/>
  <c r="U758" i="1"/>
  <c r="T758" i="1"/>
  <c r="S758" i="1"/>
  <c r="W758" i="1" s="1"/>
  <c r="AE757" i="1"/>
  <c r="V757" i="1"/>
  <c r="U757" i="1"/>
  <c r="T757" i="1"/>
  <c r="S757" i="1"/>
  <c r="V756" i="1"/>
  <c r="U756" i="1"/>
  <c r="T756" i="1"/>
  <c r="S756" i="1"/>
  <c r="AF755" i="1"/>
  <c r="AE755" i="1"/>
  <c r="Z755" i="1"/>
  <c r="Y755" i="1"/>
  <c r="V755" i="1"/>
  <c r="U755" i="1"/>
  <c r="T755" i="1"/>
  <c r="S755" i="1"/>
  <c r="V754" i="1"/>
  <c r="U754" i="1"/>
  <c r="T754" i="1"/>
  <c r="S754" i="1"/>
  <c r="W754" i="1" s="1"/>
  <c r="AE753" i="1"/>
  <c r="V753" i="1"/>
  <c r="U753" i="1"/>
  <c r="T753" i="1"/>
  <c r="S753" i="1"/>
  <c r="V752" i="1"/>
  <c r="AA751" i="1" s="1"/>
  <c r="U752" i="1"/>
  <c r="T752" i="1"/>
  <c r="S752" i="1"/>
  <c r="AF751" i="1"/>
  <c r="AE751" i="1"/>
  <c r="Z751" i="1"/>
  <c r="Y751" i="1"/>
  <c r="V751" i="1"/>
  <c r="U751" i="1"/>
  <c r="T751" i="1"/>
  <c r="S751" i="1"/>
  <c r="V750" i="1"/>
  <c r="U750" i="1"/>
  <c r="T750" i="1"/>
  <c r="S750" i="1"/>
  <c r="W750" i="1" s="1"/>
  <c r="AE749" i="1"/>
  <c r="V749" i="1"/>
  <c r="U749" i="1"/>
  <c r="T749" i="1"/>
  <c r="S749" i="1"/>
  <c r="V748" i="1"/>
  <c r="U748" i="1"/>
  <c r="T748" i="1"/>
  <c r="S748" i="1"/>
  <c r="AE747" i="1"/>
  <c r="AF741" i="1" s="1"/>
  <c r="V747" i="1"/>
  <c r="U747" i="1"/>
  <c r="T747" i="1"/>
  <c r="S747" i="1"/>
  <c r="W747" i="1" s="1"/>
  <c r="V746" i="1"/>
  <c r="U746" i="1"/>
  <c r="T746" i="1"/>
  <c r="S746" i="1"/>
  <c r="AE745" i="1"/>
  <c r="V745" i="1"/>
  <c r="U745" i="1"/>
  <c r="T745" i="1"/>
  <c r="S745" i="1"/>
  <c r="W745" i="1" s="1"/>
  <c r="V744" i="1"/>
  <c r="U744" i="1"/>
  <c r="T744" i="1"/>
  <c r="S744" i="1"/>
  <c r="W744" i="1" s="1"/>
  <c r="AE743" i="1"/>
  <c r="V743" i="1"/>
  <c r="U743" i="1"/>
  <c r="T743" i="1"/>
  <c r="S743" i="1"/>
  <c r="V742" i="1"/>
  <c r="AA741" i="1" s="1"/>
  <c r="U742" i="1"/>
  <c r="T742" i="1"/>
  <c r="S742" i="1"/>
  <c r="AE741" i="1"/>
  <c r="Z741" i="1"/>
  <c r="V741" i="1"/>
  <c r="U741" i="1"/>
  <c r="T741" i="1"/>
  <c r="S741" i="1"/>
  <c r="W741" i="1" s="1"/>
  <c r="V740" i="1"/>
  <c r="U740" i="1"/>
  <c r="T740" i="1"/>
  <c r="S740" i="1"/>
  <c r="W740" i="1" s="1"/>
  <c r="AF739" i="1"/>
  <c r="AE739" i="1"/>
  <c r="V739" i="1"/>
  <c r="U739" i="1"/>
  <c r="T739" i="1"/>
  <c r="S739" i="1"/>
  <c r="W739" i="1" s="1"/>
  <c r="V738" i="1"/>
  <c r="U738" i="1"/>
  <c r="T738" i="1"/>
  <c r="S738" i="1"/>
  <c r="W738" i="1" s="1"/>
  <c r="AF737" i="1"/>
  <c r="AE737" i="1"/>
  <c r="V737" i="1"/>
  <c r="U737" i="1"/>
  <c r="T737" i="1"/>
  <c r="S737" i="1"/>
  <c r="W737" i="1" s="1"/>
  <c r="V736" i="1"/>
  <c r="U736" i="1"/>
  <c r="T736" i="1"/>
  <c r="S736" i="1"/>
  <c r="W736" i="1" s="1"/>
  <c r="AF735" i="1"/>
  <c r="AE735" i="1"/>
  <c r="V735" i="1"/>
  <c r="U735" i="1"/>
  <c r="T735" i="1"/>
  <c r="S735" i="1"/>
  <c r="W735" i="1" s="1"/>
  <c r="V734" i="1"/>
  <c r="U734" i="1"/>
  <c r="T734" i="1"/>
  <c r="Y733" i="1" s="1"/>
  <c r="S734" i="1"/>
  <c r="X733" i="1" s="1"/>
  <c r="AE733" i="1"/>
  <c r="AF733" i="1" s="1"/>
  <c r="AG733" i="1" s="1"/>
  <c r="AA733" i="1"/>
  <c r="Z733" i="1"/>
  <c r="V733" i="1"/>
  <c r="U733" i="1"/>
  <c r="T733" i="1"/>
  <c r="S733" i="1"/>
  <c r="V732" i="1"/>
  <c r="AA729" i="1" s="1"/>
  <c r="U732" i="1"/>
  <c r="Z729" i="1" s="1"/>
  <c r="T732" i="1"/>
  <c r="S732" i="1"/>
  <c r="X729" i="1" s="1"/>
  <c r="AE731" i="1"/>
  <c r="V731" i="1"/>
  <c r="U731" i="1"/>
  <c r="T731" i="1"/>
  <c r="S731" i="1"/>
  <c r="W731" i="1" s="1"/>
  <c r="V730" i="1"/>
  <c r="U730" i="1"/>
  <c r="T730" i="1"/>
  <c r="S730" i="1"/>
  <c r="W730" i="1" s="1"/>
  <c r="AE729" i="1"/>
  <c r="AF729" i="1" s="1"/>
  <c r="AG729" i="1" s="1"/>
  <c r="Y729" i="1"/>
  <c r="V729" i="1"/>
  <c r="U729" i="1"/>
  <c r="T729" i="1"/>
  <c r="S729" i="1"/>
  <c r="V728" i="1"/>
  <c r="U728" i="1"/>
  <c r="T728" i="1"/>
  <c r="S728" i="1"/>
  <c r="X721" i="1" s="1"/>
  <c r="AE727" i="1"/>
  <c r="V727" i="1"/>
  <c r="U727" i="1"/>
  <c r="T727" i="1"/>
  <c r="S727" i="1"/>
  <c r="V726" i="1"/>
  <c r="U726" i="1"/>
  <c r="T726" i="1"/>
  <c r="S726" i="1"/>
  <c r="AE725" i="1"/>
  <c r="V725" i="1"/>
  <c r="U725" i="1"/>
  <c r="T725" i="1"/>
  <c r="S725" i="1"/>
  <c r="W725" i="1" s="1"/>
  <c r="V724" i="1"/>
  <c r="AA721" i="1" s="1"/>
  <c r="U724" i="1"/>
  <c r="T724" i="1"/>
  <c r="S724" i="1"/>
  <c r="W724" i="1" s="1"/>
  <c r="AE723" i="1"/>
  <c r="V723" i="1"/>
  <c r="U723" i="1"/>
  <c r="T723" i="1"/>
  <c r="S723" i="1"/>
  <c r="W723" i="1" s="1"/>
  <c r="V722" i="1"/>
  <c r="U722" i="1"/>
  <c r="T722" i="1"/>
  <c r="S722" i="1"/>
  <c r="W722" i="1" s="1"/>
  <c r="AE721" i="1"/>
  <c r="AF721" i="1" s="1"/>
  <c r="AG721" i="1" s="1"/>
  <c r="Y721" i="1"/>
  <c r="V721" i="1"/>
  <c r="U721" i="1"/>
  <c r="T721" i="1"/>
  <c r="S721" i="1"/>
  <c r="V720" i="1"/>
  <c r="U720" i="1"/>
  <c r="Z715" i="1" s="1"/>
  <c r="T720" i="1"/>
  <c r="S720" i="1"/>
  <c r="AE719" i="1"/>
  <c r="V719" i="1"/>
  <c r="U719" i="1"/>
  <c r="T719" i="1"/>
  <c r="S719" i="1"/>
  <c r="W719" i="1" s="1"/>
  <c r="V718" i="1"/>
  <c r="U718" i="1"/>
  <c r="T718" i="1"/>
  <c r="S718" i="1"/>
  <c r="W718" i="1" s="1"/>
  <c r="AE717" i="1"/>
  <c r="V717" i="1"/>
  <c r="U717" i="1"/>
  <c r="T717" i="1"/>
  <c r="S717" i="1"/>
  <c r="W717" i="1" s="1"/>
  <c r="V716" i="1"/>
  <c r="U716" i="1"/>
  <c r="T716" i="1"/>
  <c r="S716" i="1"/>
  <c r="X715" i="1" s="1"/>
  <c r="AF715" i="1"/>
  <c r="AG715" i="1" s="1"/>
  <c r="AE715" i="1"/>
  <c r="Y715" i="1"/>
  <c r="V715" i="1"/>
  <c r="U715" i="1"/>
  <c r="T715" i="1"/>
  <c r="S715" i="1"/>
  <c r="V714" i="1"/>
  <c r="U714" i="1"/>
  <c r="T714" i="1"/>
  <c r="S714" i="1"/>
  <c r="W714" i="1" s="1"/>
  <c r="AE713" i="1"/>
  <c r="V713" i="1"/>
  <c r="U713" i="1"/>
  <c r="T713" i="1"/>
  <c r="S713" i="1"/>
  <c r="W713" i="1" s="1"/>
  <c r="V712" i="1"/>
  <c r="U712" i="1"/>
  <c r="T712" i="1"/>
  <c r="S712" i="1"/>
  <c r="W712" i="1" s="1"/>
  <c r="AE711" i="1"/>
  <c r="V711" i="1"/>
  <c r="U711" i="1"/>
  <c r="T711" i="1"/>
  <c r="S711" i="1"/>
  <c r="W711" i="1" s="1"/>
  <c r="V710" i="1"/>
  <c r="U710" i="1"/>
  <c r="T710" i="1"/>
  <c r="S710" i="1"/>
  <c r="W710" i="1" s="1"/>
  <c r="AE709" i="1"/>
  <c r="V709" i="1"/>
  <c r="U709" i="1"/>
  <c r="T709" i="1"/>
  <c r="S709" i="1"/>
  <c r="W709" i="1" s="1"/>
  <c r="V708" i="1"/>
  <c r="AA707" i="1" s="1"/>
  <c r="U708" i="1"/>
  <c r="T708" i="1"/>
  <c r="S708" i="1"/>
  <c r="W708" i="1" s="1"/>
  <c r="AE707" i="1"/>
  <c r="AF707" i="1" s="1"/>
  <c r="AG707" i="1" s="1"/>
  <c r="Y707" i="1"/>
  <c r="X707" i="1"/>
  <c r="V707" i="1"/>
  <c r="U707" i="1"/>
  <c r="T707" i="1"/>
  <c r="S707" i="1"/>
  <c r="W707" i="1" s="1"/>
  <c r="V706" i="1"/>
  <c r="U706" i="1"/>
  <c r="Z699" i="1" s="1"/>
  <c r="T706" i="1"/>
  <c r="S706" i="1"/>
  <c r="AF705" i="1"/>
  <c r="AE705" i="1"/>
  <c r="AF699" i="1" s="1"/>
  <c r="AG699" i="1" s="1"/>
  <c r="V705" i="1"/>
  <c r="U705" i="1"/>
  <c r="T705" i="1"/>
  <c r="S705" i="1"/>
  <c r="W705" i="1" s="1"/>
  <c r="V704" i="1"/>
  <c r="U704" i="1"/>
  <c r="T704" i="1"/>
  <c r="Y699" i="1" s="1"/>
  <c r="S704" i="1"/>
  <c r="W704" i="1" s="1"/>
  <c r="AF703" i="1"/>
  <c r="AE703" i="1"/>
  <c r="V703" i="1"/>
  <c r="U703" i="1"/>
  <c r="T703" i="1"/>
  <c r="S703" i="1"/>
  <c r="W703" i="1" s="1"/>
  <c r="V702" i="1"/>
  <c r="U702" i="1"/>
  <c r="T702" i="1"/>
  <c r="S702" i="1"/>
  <c r="AF701" i="1"/>
  <c r="AE701" i="1"/>
  <c r="V701" i="1"/>
  <c r="U701" i="1"/>
  <c r="T701" i="1"/>
  <c r="S701" i="1"/>
  <c r="W701" i="1" s="1"/>
  <c r="V700" i="1"/>
  <c r="U700" i="1"/>
  <c r="T700" i="1"/>
  <c r="S700" i="1"/>
  <c r="W700" i="1" s="1"/>
  <c r="AE699" i="1"/>
  <c r="AA699" i="1"/>
  <c r="X699" i="1"/>
  <c r="V699" i="1"/>
  <c r="U699" i="1"/>
  <c r="T699" i="1"/>
  <c r="S699" i="1"/>
  <c r="W699" i="1" s="1"/>
  <c r="V698" i="1"/>
  <c r="U698" i="1"/>
  <c r="T698" i="1"/>
  <c r="S698" i="1"/>
  <c r="W698" i="1" s="1"/>
  <c r="AF697" i="1"/>
  <c r="AE697" i="1"/>
  <c r="V697" i="1"/>
  <c r="U697" i="1"/>
  <c r="T697" i="1"/>
  <c r="S697" i="1"/>
  <c r="W697" i="1" s="1"/>
  <c r="V696" i="1"/>
  <c r="U696" i="1"/>
  <c r="T696" i="1"/>
  <c r="S696" i="1"/>
  <c r="W696" i="1" s="1"/>
  <c r="AF695" i="1"/>
  <c r="AE695" i="1"/>
  <c r="V695" i="1"/>
  <c r="U695" i="1"/>
  <c r="T695" i="1"/>
  <c r="S695" i="1"/>
  <c r="W695" i="1" s="1"/>
  <c r="V694" i="1"/>
  <c r="U694" i="1"/>
  <c r="T694" i="1"/>
  <c r="S694" i="1"/>
  <c r="W694" i="1" s="1"/>
  <c r="AF693" i="1"/>
  <c r="AE693" i="1"/>
  <c r="V693" i="1"/>
  <c r="U693" i="1"/>
  <c r="T693" i="1"/>
  <c r="S693" i="1"/>
  <c r="W693" i="1" s="1"/>
  <c r="V692" i="1"/>
  <c r="U692" i="1"/>
  <c r="T692" i="1"/>
  <c r="S692" i="1"/>
  <c r="W692" i="1" s="1"/>
  <c r="AE691" i="1"/>
  <c r="AF691" i="1" s="1"/>
  <c r="AG691" i="1" s="1"/>
  <c r="AA691" i="1"/>
  <c r="Z691" i="1"/>
  <c r="Y691" i="1"/>
  <c r="X691" i="1"/>
  <c r="V691" i="1"/>
  <c r="U691" i="1"/>
  <c r="T691" i="1"/>
  <c r="S691" i="1"/>
  <c r="W691" i="1" s="1"/>
  <c r="V690" i="1"/>
  <c r="U690" i="1"/>
  <c r="T690" i="1"/>
  <c r="S690" i="1"/>
  <c r="X685" i="1" s="1"/>
  <c r="AE689" i="1"/>
  <c r="V689" i="1"/>
  <c r="U689" i="1"/>
  <c r="T689" i="1"/>
  <c r="S689" i="1"/>
  <c r="W689" i="1" s="1"/>
  <c r="V688" i="1"/>
  <c r="AA685" i="1" s="1"/>
  <c r="U688" i="1"/>
  <c r="Z685" i="1" s="1"/>
  <c r="T688" i="1"/>
  <c r="S688" i="1"/>
  <c r="W688" i="1" s="1"/>
  <c r="AE687" i="1"/>
  <c r="V687" i="1"/>
  <c r="U687" i="1"/>
  <c r="T687" i="1"/>
  <c r="S687" i="1"/>
  <c r="W687" i="1" s="1"/>
  <c r="V686" i="1"/>
  <c r="U686" i="1"/>
  <c r="T686" i="1"/>
  <c r="S686" i="1"/>
  <c r="W686" i="1" s="1"/>
  <c r="AE685" i="1"/>
  <c r="AF685" i="1" s="1"/>
  <c r="AG685" i="1" s="1"/>
  <c r="Y685" i="1"/>
  <c r="V685" i="1"/>
  <c r="U685" i="1"/>
  <c r="T685" i="1"/>
  <c r="S685" i="1"/>
  <c r="W685" i="1" s="1"/>
  <c r="V684" i="1"/>
  <c r="U684" i="1"/>
  <c r="T684" i="1"/>
  <c r="S684" i="1"/>
  <c r="W684" i="1" s="1"/>
  <c r="AE683" i="1"/>
  <c r="V683" i="1"/>
  <c r="U683" i="1"/>
  <c r="T683" i="1"/>
  <c r="S683" i="1"/>
  <c r="W683" i="1" s="1"/>
  <c r="V682" i="1"/>
  <c r="U682" i="1"/>
  <c r="T682" i="1"/>
  <c r="S682" i="1"/>
  <c r="W682" i="1" s="1"/>
  <c r="AE681" i="1"/>
  <c r="V681" i="1"/>
  <c r="U681" i="1"/>
  <c r="T681" i="1"/>
  <c r="S681" i="1"/>
  <c r="W681" i="1" s="1"/>
  <c r="V680" i="1"/>
  <c r="U680" i="1"/>
  <c r="T680" i="1"/>
  <c r="S680" i="1"/>
  <c r="W680" i="1" s="1"/>
  <c r="AE679" i="1"/>
  <c r="V679" i="1"/>
  <c r="U679" i="1"/>
  <c r="T679" i="1"/>
  <c r="S679" i="1"/>
  <c r="W679" i="1" s="1"/>
  <c r="V678" i="1"/>
  <c r="U678" i="1"/>
  <c r="T678" i="1"/>
  <c r="S678" i="1"/>
  <c r="W678" i="1" s="1"/>
  <c r="AE677" i="1"/>
  <c r="V677" i="1"/>
  <c r="U677" i="1"/>
  <c r="T677" i="1"/>
  <c r="S677" i="1"/>
  <c r="W677" i="1" s="1"/>
  <c r="V676" i="1"/>
  <c r="U676" i="1"/>
  <c r="T676" i="1"/>
  <c r="S676" i="1"/>
  <c r="W676" i="1" s="1"/>
  <c r="AE675" i="1"/>
  <c r="V675" i="1"/>
  <c r="U675" i="1"/>
  <c r="T675" i="1"/>
  <c r="S675" i="1"/>
  <c r="W675" i="1" s="1"/>
  <c r="V674" i="1"/>
  <c r="AA669" i="1" s="1"/>
  <c r="U674" i="1"/>
  <c r="T674" i="1"/>
  <c r="S674" i="1"/>
  <c r="W674" i="1" s="1"/>
  <c r="AE673" i="1"/>
  <c r="V673" i="1"/>
  <c r="U673" i="1"/>
  <c r="T673" i="1"/>
  <c r="S673" i="1"/>
  <c r="W673" i="1" s="1"/>
  <c r="V672" i="1"/>
  <c r="U672" i="1"/>
  <c r="Z669" i="1" s="1"/>
  <c r="T672" i="1"/>
  <c r="Y669" i="1" s="1"/>
  <c r="S672" i="1"/>
  <c r="W672" i="1" s="1"/>
  <c r="AE671" i="1"/>
  <c r="V671" i="1"/>
  <c r="U671" i="1"/>
  <c r="T671" i="1"/>
  <c r="S671" i="1"/>
  <c r="W671" i="1" s="1"/>
  <c r="V670" i="1"/>
  <c r="U670" i="1"/>
  <c r="T670" i="1"/>
  <c r="S670" i="1"/>
  <c r="W670" i="1" s="1"/>
  <c r="AE669" i="1"/>
  <c r="AF669" i="1" s="1"/>
  <c r="AG669" i="1" s="1"/>
  <c r="X669" i="1"/>
  <c r="V669" i="1"/>
  <c r="U669" i="1"/>
  <c r="T669" i="1"/>
  <c r="S669" i="1"/>
  <c r="W669" i="1" s="1"/>
  <c r="V668" i="1"/>
  <c r="AA665" i="1" s="1"/>
  <c r="U668" i="1"/>
  <c r="T668" i="1"/>
  <c r="S668" i="1"/>
  <c r="W668" i="1" s="1"/>
  <c r="AE667" i="1"/>
  <c r="V667" i="1"/>
  <c r="U667" i="1"/>
  <c r="T667" i="1"/>
  <c r="S667" i="1"/>
  <c r="W667" i="1" s="1"/>
  <c r="V666" i="1"/>
  <c r="U666" i="1"/>
  <c r="Z665" i="1" s="1"/>
  <c r="T666" i="1"/>
  <c r="Y665" i="1" s="1"/>
  <c r="S666" i="1"/>
  <c r="W666" i="1" s="1"/>
  <c r="AB665" i="1" s="1"/>
  <c r="AE665" i="1"/>
  <c r="AF665" i="1" s="1"/>
  <c r="AG657" i="1" s="1"/>
  <c r="X665" i="1"/>
  <c r="V665" i="1"/>
  <c r="U665" i="1"/>
  <c r="T665" i="1"/>
  <c r="S665" i="1"/>
  <c r="W665" i="1" s="1"/>
  <c r="V664" i="1"/>
  <c r="U664" i="1"/>
  <c r="Z657" i="1" s="1"/>
  <c r="T664" i="1"/>
  <c r="S664" i="1"/>
  <c r="W664" i="1" s="1"/>
  <c r="AE663" i="1"/>
  <c r="V663" i="1"/>
  <c r="U663" i="1"/>
  <c r="T663" i="1"/>
  <c r="S663" i="1"/>
  <c r="W663" i="1" s="1"/>
  <c r="V662" i="1"/>
  <c r="U662" i="1"/>
  <c r="T662" i="1"/>
  <c r="S662" i="1"/>
  <c r="W662" i="1" s="1"/>
  <c r="AE661" i="1"/>
  <c r="V661" i="1"/>
  <c r="U661" i="1"/>
  <c r="T661" i="1"/>
  <c r="S661" i="1"/>
  <c r="W661" i="1" s="1"/>
  <c r="V660" i="1"/>
  <c r="U660" i="1"/>
  <c r="T660" i="1"/>
  <c r="Y657" i="1" s="1"/>
  <c r="S660" i="1"/>
  <c r="X657" i="1" s="1"/>
  <c r="AE659" i="1"/>
  <c r="V659" i="1"/>
  <c r="U659" i="1"/>
  <c r="T659" i="1"/>
  <c r="S659" i="1"/>
  <c r="W659" i="1" s="1"/>
  <c r="V658" i="1"/>
  <c r="U658" i="1"/>
  <c r="T658" i="1"/>
  <c r="S658" i="1"/>
  <c r="W658" i="1" s="1"/>
  <c r="AF657" i="1"/>
  <c r="AE657" i="1"/>
  <c r="AA657" i="1"/>
  <c r="V657" i="1"/>
  <c r="U657" i="1"/>
  <c r="T657" i="1"/>
  <c r="S657" i="1"/>
  <c r="W657" i="1" s="1"/>
  <c r="V656" i="1"/>
  <c r="U656" i="1"/>
  <c r="T656" i="1"/>
  <c r="S656" i="1"/>
  <c r="W656" i="1" s="1"/>
  <c r="AF655" i="1"/>
  <c r="AE655" i="1"/>
  <c r="V655" i="1"/>
  <c r="U655" i="1"/>
  <c r="T655" i="1"/>
  <c r="S655" i="1"/>
  <c r="W655" i="1" s="1"/>
  <c r="V654" i="1"/>
  <c r="U654" i="1"/>
  <c r="T654" i="1"/>
  <c r="S654" i="1"/>
  <c r="W654" i="1" s="1"/>
  <c r="AF653" i="1"/>
  <c r="AE653" i="1"/>
  <c r="V653" i="1"/>
  <c r="U653" i="1"/>
  <c r="T653" i="1"/>
  <c r="S653" i="1"/>
  <c r="W653" i="1" s="1"/>
  <c r="V652" i="1"/>
  <c r="U652" i="1"/>
  <c r="T652" i="1"/>
  <c r="S652" i="1"/>
  <c r="W652" i="1" s="1"/>
  <c r="AF651" i="1"/>
  <c r="AE651" i="1"/>
  <c r="V651" i="1"/>
  <c r="U651" i="1"/>
  <c r="T651" i="1"/>
  <c r="S651" i="1"/>
  <c r="W651" i="1" s="1"/>
  <c r="V650" i="1"/>
  <c r="U650" i="1"/>
  <c r="T650" i="1"/>
  <c r="S650" i="1"/>
  <c r="W650" i="1" s="1"/>
  <c r="AE649" i="1"/>
  <c r="AF649" i="1" s="1"/>
  <c r="AG649" i="1" s="1"/>
  <c r="AA649" i="1"/>
  <c r="Z649" i="1"/>
  <c r="Y649" i="1"/>
  <c r="X649" i="1"/>
  <c r="V649" i="1"/>
  <c r="U649" i="1"/>
  <c r="T649" i="1"/>
  <c r="S649" i="1"/>
  <c r="W649" i="1" s="1"/>
  <c r="V648" i="1"/>
  <c r="U648" i="1"/>
  <c r="T648" i="1"/>
  <c r="S648" i="1"/>
  <c r="W648" i="1" s="1"/>
  <c r="AF647" i="1"/>
  <c r="AE647" i="1"/>
  <c r="V647" i="1"/>
  <c r="U647" i="1"/>
  <c r="T647" i="1"/>
  <c r="S647" i="1"/>
  <c r="W647" i="1" s="1"/>
  <c r="V646" i="1"/>
  <c r="U646" i="1"/>
  <c r="T646" i="1"/>
  <c r="S646" i="1"/>
  <c r="W646" i="1" s="1"/>
  <c r="AG645" i="1"/>
  <c r="AF645" i="1"/>
  <c r="AE645" i="1"/>
  <c r="AA645" i="1"/>
  <c r="Z645" i="1"/>
  <c r="Y645" i="1"/>
  <c r="X645" i="1"/>
  <c r="V645" i="1"/>
  <c r="U645" i="1"/>
  <c r="T645" i="1"/>
  <c r="S645" i="1"/>
  <c r="W645" i="1" s="1"/>
  <c r="V644" i="1"/>
  <c r="U644" i="1"/>
  <c r="T644" i="1"/>
  <c r="S644" i="1"/>
  <c r="W644" i="1" s="1"/>
  <c r="AE643" i="1"/>
  <c r="V643" i="1"/>
  <c r="U643" i="1"/>
  <c r="T643" i="1"/>
  <c r="S643" i="1"/>
  <c r="W643" i="1" s="1"/>
  <c r="V642" i="1"/>
  <c r="U642" i="1"/>
  <c r="T642" i="1"/>
  <c r="S642" i="1"/>
  <c r="X637" i="1" s="1"/>
  <c r="AE641" i="1"/>
  <c r="V641" i="1"/>
  <c r="U641" i="1"/>
  <c r="T641" i="1"/>
  <c r="S641" i="1"/>
  <c r="W641" i="1" s="1"/>
  <c r="V640" i="1"/>
  <c r="AA637" i="1" s="1"/>
  <c r="U640" i="1"/>
  <c r="T640" i="1"/>
  <c r="S640" i="1"/>
  <c r="W640" i="1" s="1"/>
  <c r="AE639" i="1"/>
  <c r="V639" i="1"/>
  <c r="U639" i="1"/>
  <c r="T639" i="1"/>
  <c r="S639" i="1"/>
  <c r="W639" i="1" s="1"/>
  <c r="V638" i="1"/>
  <c r="U638" i="1"/>
  <c r="T638" i="1"/>
  <c r="S638" i="1"/>
  <c r="W638" i="1" s="1"/>
  <c r="AF637" i="1"/>
  <c r="AG637" i="1" s="1"/>
  <c r="AE637" i="1"/>
  <c r="Z637" i="1"/>
  <c r="Y637" i="1"/>
  <c r="V637" i="1"/>
  <c r="U637" i="1"/>
  <c r="T637" i="1"/>
  <c r="S637" i="1"/>
  <c r="W637" i="1" s="1"/>
  <c r="V636" i="1"/>
  <c r="U636" i="1"/>
  <c r="T636" i="1"/>
  <c r="S636" i="1"/>
  <c r="W636" i="1" s="1"/>
  <c r="AF635" i="1"/>
  <c r="AE635" i="1"/>
  <c r="V635" i="1"/>
  <c r="U635" i="1"/>
  <c r="T635" i="1"/>
  <c r="S635" i="1"/>
  <c r="W635" i="1" s="1"/>
  <c r="V634" i="1"/>
  <c r="U634" i="1"/>
  <c r="T634" i="1"/>
  <c r="S634" i="1"/>
  <c r="W634" i="1" s="1"/>
  <c r="AF633" i="1"/>
  <c r="AE633" i="1"/>
  <c r="V633" i="1"/>
  <c r="U633" i="1"/>
  <c r="T633" i="1"/>
  <c r="S633" i="1"/>
  <c r="W633" i="1" s="1"/>
  <c r="V632" i="1"/>
  <c r="U632" i="1"/>
  <c r="T632" i="1"/>
  <c r="S632" i="1"/>
  <c r="W632" i="1" s="1"/>
  <c r="AB631" i="1" s="1"/>
  <c r="AF631" i="1"/>
  <c r="AG631" i="1" s="1"/>
  <c r="AE631" i="1"/>
  <c r="AA631" i="1"/>
  <c r="Z631" i="1"/>
  <c r="Y631" i="1"/>
  <c r="X631" i="1"/>
  <c r="V631" i="1"/>
  <c r="U631" i="1"/>
  <c r="T631" i="1"/>
  <c r="S631" i="1"/>
  <c r="W631" i="1" s="1"/>
  <c r="V630" i="1"/>
  <c r="U630" i="1"/>
  <c r="T630" i="1"/>
  <c r="S630" i="1"/>
  <c r="W630" i="1" s="1"/>
  <c r="AF629" i="1"/>
  <c r="AE629" i="1"/>
  <c r="V629" i="1"/>
  <c r="U629" i="1"/>
  <c r="T629" i="1"/>
  <c r="S629" i="1"/>
  <c r="W629" i="1" s="1"/>
  <c r="V628" i="1"/>
  <c r="U628" i="1"/>
  <c r="T628" i="1"/>
  <c r="S628" i="1"/>
  <c r="W628" i="1" s="1"/>
  <c r="AB627" i="1" s="1"/>
  <c r="AF627" i="1"/>
  <c r="AG627" i="1" s="1"/>
  <c r="AE627" i="1"/>
  <c r="AA627" i="1"/>
  <c r="Z627" i="1"/>
  <c r="Y627" i="1"/>
  <c r="X627" i="1"/>
  <c r="V627" i="1"/>
  <c r="U627" i="1"/>
  <c r="T627" i="1"/>
  <c r="S627" i="1"/>
  <c r="W627" i="1" s="1"/>
  <c r="V626" i="1"/>
  <c r="U626" i="1"/>
  <c r="T626" i="1"/>
  <c r="S626" i="1"/>
  <c r="X619" i="1" s="1"/>
  <c r="AE625" i="1"/>
  <c r="V625" i="1"/>
  <c r="U625" i="1"/>
  <c r="T625" i="1"/>
  <c r="S625" i="1"/>
  <c r="W625" i="1" s="1"/>
  <c r="V624" i="1"/>
  <c r="AA619" i="1" s="1"/>
  <c r="U624" i="1"/>
  <c r="T624" i="1"/>
  <c r="S624" i="1"/>
  <c r="W624" i="1" s="1"/>
  <c r="AE623" i="1"/>
  <c r="V623" i="1"/>
  <c r="U623" i="1"/>
  <c r="T623" i="1"/>
  <c r="S623" i="1"/>
  <c r="W623" i="1" s="1"/>
  <c r="V622" i="1"/>
  <c r="U622" i="1"/>
  <c r="Z619" i="1" s="1"/>
  <c r="T622" i="1"/>
  <c r="S622" i="1"/>
  <c r="W622" i="1" s="1"/>
  <c r="AE621" i="1"/>
  <c r="V621" i="1"/>
  <c r="U621" i="1"/>
  <c r="T621" i="1"/>
  <c r="S621" i="1"/>
  <c r="W621" i="1" s="1"/>
  <c r="V620" i="1"/>
  <c r="U620" i="1"/>
  <c r="T620" i="1"/>
  <c r="S620" i="1"/>
  <c r="W620" i="1" s="1"/>
  <c r="AE619" i="1"/>
  <c r="AF619" i="1" s="1"/>
  <c r="AG619" i="1" s="1"/>
  <c r="Y619" i="1"/>
  <c r="V619" i="1"/>
  <c r="U619" i="1"/>
  <c r="T619" i="1"/>
  <c r="S619" i="1"/>
  <c r="W619" i="1" s="1"/>
  <c r="V618" i="1"/>
  <c r="AA615" i="1" s="1"/>
  <c r="U618" i="1"/>
  <c r="T618" i="1"/>
  <c r="S618" i="1"/>
  <c r="W618" i="1" s="1"/>
  <c r="AE617" i="1"/>
  <c r="V617" i="1"/>
  <c r="U617" i="1"/>
  <c r="T617" i="1"/>
  <c r="S617" i="1"/>
  <c r="W617" i="1" s="1"/>
  <c r="V616" i="1"/>
  <c r="U616" i="1"/>
  <c r="T616" i="1"/>
  <c r="S616" i="1"/>
  <c r="W616" i="1" s="1"/>
  <c r="AF615" i="1"/>
  <c r="AG615" i="1" s="1"/>
  <c r="AE615" i="1"/>
  <c r="Z615" i="1"/>
  <c r="Y615" i="1"/>
  <c r="X615" i="1"/>
  <c r="V615" i="1"/>
  <c r="U615" i="1"/>
  <c r="T615" i="1"/>
  <c r="S615" i="1"/>
  <c r="W615" i="1" s="1"/>
  <c r="V614" i="1"/>
  <c r="U614" i="1"/>
  <c r="T614" i="1"/>
  <c r="S614" i="1"/>
  <c r="X613" i="1" s="1"/>
  <c r="AF613" i="1"/>
  <c r="AE613" i="1"/>
  <c r="AA613" i="1"/>
  <c r="Z613" i="1"/>
  <c r="Y613" i="1"/>
  <c r="V613" i="1"/>
  <c r="U613" i="1"/>
  <c r="T613" i="1"/>
  <c r="S613" i="1"/>
  <c r="W613" i="1" s="1"/>
  <c r="V612" i="1"/>
  <c r="U612" i="1"/>
  <c r="T612" i="1"/>
  <c r="S612" i="1"/>
  <c r="W612" i="1" s="1"/>
  <c r="AE611" i="1"/>
  <c r="V611" i="1"/>
  <c r="U611" i="1"/>
  <c r="T611" i="1"/>
  <c r="S611" i="1"/>
  <c r="W611" i="1" s="1"/>
  <c r="V610" i="1"/>
  <c r="AA609" i="1" s="1"/>
  <c r="U610" i="1"/>
  <c r="T610" i="1"/>
  <c r="S610" i="1"/>
  <c r="W610" i="1" s="1"/>
  <c r="AB609" i="1" s="1"/>
  <c r="AE609" i="1"/>
  <c r="AF609" i="1" s="1"/>
  <c r="AG609" i="1" s="1"/>
  <c r="Z609" i="1"/>
  <c r="Y609" i="1"/>
  <c r="X609" i="1"/>
  <c r="V609" i="1"/>
  <c r="U609" i="1"/>
  <c r="T609" i="1"/>
  <c r="S609" i="1"/>
  <c r="W609" i="1" s="1"/>
  <c r="V608" i="1"/>
  <c r="AA607" i="1" s="1"/>
  <c r="U608" i="1"/>
  <c r="Z607" i="1" s="1"/>
  <c r="T608" i="1"/>
  <c r="S608" i="1"/>
  <c r="W608" i="1" s="1"/>
  <c r="AB607" i="1" s="1"/>
  <c r="K607" i="1" s="1"/>
  <c r="AE607" i="1"/>
  <c r="AF607" i="1" s="1"/>
  <c r="Y607" i="1"/>
  <c r="X607" i="1"/>
  <c r="V607" i="1"/>
  <c r="U607" i="1"/>
  <c r="T607" i="1"/>
  <c r="S607" i="1"/>
  <c r="W607" i="1" s="1"/>
  <c r="V606" i="1"/>
  <c r="U606" i="1"/>
  <c r="T606" i="1"/>
  <c r="S606" i="1"/>
  <c r="W606" i="1" s="1"/>
  <c r="AE605" i="1"/>
  <c r="V605" i="1"/>
  <c r="U605" i="1"/>
  <c r="T605" i="1"/>
  <c r="S605" i="1"/>
  <c r="W605" i="1" s="1"/>
  <c r="V604" i="1"/>
  <c r="U604" i="1"/>
  <c r="T604" i="1"/>
  <c r="S604" i="1"/>
  <c r="W604" i="1" s="1"/>
  <c r="AE603" i="1"/>
  <c r="V603" i="1"/>
  <c r="U603" i="1"/>
  <c r="T603" i="1"/>
  <c r="S603" i="1"/>
  <c r="W603" i="1" s="1"/>
  <c r="V602" i="1"/>
  <c r="U602" i="1"/>
  <c r="T602" i="1"/>
  <c r="S602" i="1"/>
  <c r="W602" i="1" s="1"/>
  <c r="AB601" i="1" s="1"/>
  <c r="K601" i="1" s="1"/>
  <c r="AF601" i="1"/>
  <c r="AG601" i="1" s="1"/>
  <c r="AE601" i="1"/>
  <c r="AA601" i="1"/>
  <c r="Z601" i="1"/>
  <c r="Y601" i="1"/>
  <c r="X601" i="1"/>
  <c r="V601" i="1"/>
  <c r="U601" i="1"/>
  <c r="T601" i="1"/>
  <c r="S601" i="1"/>
  <c r="W601" i="1" s="1"/>
  <c r="V600" i="1"/>
  <c r="U600" i="1"/>
  <c r="T600" i="1"/>
  <c r="S600" i="1"/>
  <c r="W600" i="1" s="1"/>
  <c r="AE599" i="1"/>
  <c r="V599" i="1"/>
  <c r="U599" i="1"/>
  <c r="T599" i="1"/>
  <c r="S599" i="1"/>
  <c r="W599" i="1" s="1"/>
  <c r="V598" i="1"/>
  <c r="U598" i="1"/>
  <c r="T598" i="1"/>
  <c r="S598" i="1"/>
  <c r="W598" i="1" s="1"/>
  <c r="AE597" i="1"/>
  <c r="V597" i="1"/>
  <c r="U597" i="1"/>
  <c r="T597" i="1"/>
  <c r="S597" i="1"/>
  <c r="W597" i="1" s="1"/>
  <c r="V596" i="1"/>
  <c r="U596" i="1"/>
  <c r="T596" i="1"/>
  <c r="S596" i="1"/>
  <c r="W596" i="1" s="1"/>
  <c r="AE595" i="1"/>
  <c r="V595" i="1"/>
  <c r="U595" i="1"/>
  <c r="T595" i="1"/>
  <c r="S595" i="1"/>
  <c r="W595" i="1" s="1"/>
  <c r="V594" i="1"/>
  <c r="U594" i="1"/>
  <c r="T594" i="1"/>
  <c r="S594" i="1"/>
  <c r="W594" i="1" s="1"/>
  <c r="AB593" i="1" s="1"/>
  <c r="K593" i="1" s="1"/>
  <c r="AE593" i="1"/>
  <c r="AF593" i="1" s="1"/>
  <c r="AG593" i="1" s="1"/>
  <c r="AA593" i="1"/>
  <c r="Z593" i="1"/>
  <c r="Y593" i="1"/>
  <c r="X593" i="1"/>
  <c r="V593" i="1"/>
  <c r="U593" i="1"/>
  <c r="T593" i="1"/>
  <c r="S593" i="1"/>
  <c r="W593" i="1" s="1"/>
  <c r="V592" i="1"/>
  <c r="U592" i="1"/>
  <c r="T592" i="1"/>
  <c r="S592" i="1"/>
  <c r="W592" i="1" s="1"/>
  <c r="AE591" i="1"/>
  <c r="V591" i="1"/>
  <c r="U591" i="1"/>
  <c r="T591" i="1"/>
  <c r="S591" i="1"/>
  <c r="W591" i="1" s="1"/>
  <c r="V590" i="1"/>
  <c r="U590" i="1"/>
  <c r="T590" i="1"/>
  <c r="S590" i="1"/>
  <c r="W590" i="1" s="1"/>
  <c r="AE589" i="1"/>
  <c r="V589" i="1"/>
  <c r="U589" i="1"/>
  <c r="T589" i="1"/>
  <c r="S589" i="1"/>
  <c r="W589" i="1" s="1"/>
  <c r="V588" i="1"/>
  <c r="U588" i="1"/>
  <c r="T588" i="1"/>
  <c r="S588" i="1"/>
  <c r="W588" i="1" s="1"/>
  <c r="AE587" i="1"/>
  <c r="V587" i="1"/>
  <c r="U587" i="1"/>
  <c r="T587" i="1"/>
  <c r="S587" i="1"/>
  <c r="W587" i="1" s="1"/>
  <c r="V586" i="1"/>
  <c r="U586" i="1"/>
  <c r="T586" i="1"/>
  <c r="S586" i="1"/>
  <c r="W586" i="1" s="1"/>
  <c r="AB585" i="1" s="1"/>
  <c r="K585" i="1" s="1"/>
  <c r="AE585" i="1"/>
  <c r="AF585" i="1" s="1"/>
  <c r="AA585" i="1"/>
  <c r="Z585" i="1"/>
  <c r="Y585" i="1"/>
  <c r="X585" i="1"/>
  <c r="V585" i="1"/>
  <c r="U585" i="1"/>
  <c r="T585" i="1"/>
  <c r="S585" i="1"/>
  <c r="W585" i="1" s="1"/>
  <c r="V584" i="1"/>
  <c r="U584" i="1"/>
  <c r="T584" i="1"/>
  <c r="S584" i="1"/>
  <c r="W584" i="1" s="1"/>
  <c r="AE583" i="1"/>
  <c r="V583" i="1"/>
  <c r="U583" i="1"/>
  <c r="T583" i="1"/>
  <c r="S583" i="1"/>
  <c r="W583" i="1" s="1"/>
  <c r="V582" i="1"/>
  <c r="U582" i="1"/>
  <c r="T582" i="1"/>
  <c r="S582" i="1"/>
  <c r="W582" i="1" s="1"/>
  <c r="AE581" i="1"/>
  <c r="V581" i="1"/>
  <c r="U581" i="1"/>
  <c r="T581" i="1"/>
  <c r="S581" i="1"/>
  <c r="W581" i="1" s="1"/>
  <c r="V580" i="1"/>
  <c r="AA579" i="1" s="1"/>
  <c r="U580" i="1"/>
  <c r="T580" i="1"/>
  <c r="S580" i="1"/>
  <c r="W580" i="1" s="1"/>
  <c r="AB579" i="1" s="1"/>
  <c r="K579" i="1" s="1"/>
  <c r="AE579" i="1"/>
  <c r="AF579" i="1" s="1"/>
  <c r="Z579" i="1"/>
  <c r="Y579" i="1"/>
  <c r="X579" i="1"/>
  <c r="V579" i="1"/>
  <c r="U579" i="1"/>
  <c r="T579" i="1"/>
  <c r="S579" i="1"/>
  <c r="W579" i="1" s="1"/>
  <c r="V578" i="1"/>
  <c r="U578" i="1"/>
  <c r="T578" i="1"/>
  <c r="S578" i="1"/>
  <c r="W578" i="1" s="1"/>
  <c r="AE577" i="1"/>
  <c r="V577" i="1"/>
  <c r="U577" i="1"/>
  <c r="T577" i="1"/>
  <c r="S577" i="1"/>
  <c r="W577" i="1" s="1"/>
  <c r="V576" i="1"/>
  <c r="U576" i="1"/>
  <c r="T576" i="1"/>
  <c r="S576" i="1"/>
  <c r="W576" i="1" s="1"/>
  <c r="AE575" i="1"/>
  <c r="V575" i="1"/>
  <c r="U575" i="1"/>
  <c r="T575" i="1"/>
  <c r="S575" i="1"/>
  <c r="W575" i="1" s="1"/>
  <c r="V574" i="1"/>
  <c r="AA573" i="1" s="1"/>
  <c r="U574" i="1"/>
  <c r="T574" i="1"/>
  <c r="S574" i="1"/>
  <c r="W574" i="1" s="1"/>
  <c r="AE573" i="1"/>
  <c r="AF573" i="1" s="1"/>
  <c r="Z573" i="1"/>
  <c r="Y573" i="1"/>
  <c r="X573" i="1"/>
  <c r="V573" i="1"/>
  <c r="U573" i="1"/>
  <c r="T573" i="1"/>
  <c r="S573" i="1"/>
  <c r="V572" i="1"/>
  <c r="U572" i="1"/>
  <c r="T572" i="1"/>
  <c r="S572" i="1"/>
  <c r="W572" i="1" s="1"/>
  <c r="AE571" i="1"/>
  <c r="V571" i="1"/>
  <c r="U571" i="1"/>
  <c r="T571" i="1"/>
  <c r="S571" i="1"/>
  <c r="W571" i="1" s="1"/>
  <c r="V570" i="1"/>
  <c r="U570" i="1"/>
  <c r="T570" i="1"/>
  <c r="S570" i="1"/>
  <c r="W570" i="1" s="1"/>
  <c r="AE569" i="1"/>
  <c r="V569" i="1"/>
  <c r="U569" i="1"/>
  <c r="T569" i="1"/>
  <c r="S569" i="1"/>
  <c r="W569" i="1" s="1"/>
  <c r="V568" i="1"/>
  <c r="U568" i="1"/>
  <c r="T568" i="1"/>
  <c r="S568" i="1"/>
  <c r="W568" i="1" s="1"/>
  <c r="AE567" i="1"/>
  <c r="V567" i="1"/>
  <c r="U567" i="1"/>
  <c r="T567" i="1"/>
  <c r="S567" i="1"/>
  <c r="W567" i="1" s="1"/>
  <c r="V566" i="1"/>
  <c r="U566" i="1"/>
  <c r="Z565" i="1" s="1"/>
  <c r="T566" i="1"/>
  <c r="Y565" i="1" s="1"/>
  <c r="S566" i="1"/>
  <c r="X565" i="1" s="1"/>
  <c r="AE565" i="1"/>
  <c r="AF565" i="1" s="1"/>
  <c r="AA565" i="1"/>
  <c r="V565" i="1"/>
  <c r="U565" i="1"/>
  <c r="T565" i="1"/>
  <c r="S565" i="1"/>
  <c r="W565" i="1" s="1"/>
  <c r="V564" i="1"/>
  <c r="U564" i="1"/>
  <c r="T564" i="1"/>
  <c r="S564" i="1"/>
  <c r="W564" i="1" s="1"/>
  <c r="AE563" i="1"/>
  <c r="V563" i="1"/>
  <c r="U563" i="1"/>
  <c r="T563" i="1"/>
  <c r="S563" i="1"/>
  <c r="W563" i="1" s="1"/>
  <c r="V562" i="1"/>
  <c r="U562" i="1"/>
  <c r="T562" i="1"/>
  <c r="S562" i="1"/>
  <c r="W562" i="1" s="1"/>
  <c r="AE561" i="1"/>
  <c r="V561" i="1"/>
  <c r="U561" i="1"/>
  <c r="T561" i="1"/>
  <c r="S561" i="1"/>
  <c r="W561" i="1" s="1"/>
  <c r="V560" i="1"/>
  <c r="U560" i="1"/>
  <c r="T560" i="1"/>
  <c r="Y555" i="1" s="1"/>
  <c r="S560" i="1"/>
  <c r="X555" i="1" s="1"/>
  <c r="AE559" i="1"/>
  <c r="V559" i="1"/>
  <c r="U559" i="1"/>
  <c r="T559" i="1"/>
  <c r="S559" i="1"/>
  <c r="W559" i="1" s="1"/>
  <c r="V558" i="1"/>
  <c r="AA555" i="1" s="1"/>
  <c r="U558" i="1"/>
  <c r="T558" i="1"/>
  <c r="S558" i="1"/>
  <c r="W558" i="1" s="1"/>
  <c r="AE557" i="1"/>
  <c r="V557" i="1"/>
  <c r="U557" i="1"/>
  <c r="T557" i="1"/>
  <c r="S557" i="1"/>
  <c r="W557" i="1" s="1"/>
  <c r="V556" i="1"/>
  <c r="U556" i="1"/>
  <c r="T556" i="1"/>
  <c r="S556" i="1"/>
  <c r="W556" i="1" s="1"/>
  <c r="AF555" i="1"/>
  <c r="AG555" i="1" s="1"/>
  <c r="AE555" i="1"/>
  <c r="Z555" i="1"/>
  <c r="V555" i="1"/>
  <c r="U555" i="1"/>
  <c r="T555" i="1"/>
  <c r="S555" i="1"/>
  <c r="W555" i="1" s="1"/>
  <c r="V554" i="1"/>
  <c r="AA553" i="1" s="1"/>
  <c r="U554" i="1"/>
  <c r="Z553" i="1" s="1"/>
  <c r="T554" i="1"/>
  <c r="Y553" i="1" s="1"/>
  <c r="S554" i="1"/>
  <c r="W554" i="1" s="1"/>
  <c r="AB553" i="1" s="1"/>
  <c r="K553" i="1" s="1"/>
  <c r="AE553" i="1"/>
  <c r="AF553" i="1" s="1"/>
  <c r="X553" i="1"/>
  <c r="V553" i="1"/>
  <c r="U553" i="1"/>
  <c r="T553" i="1"/>
  <c r="S553" i="1"/>
  <c r="W553" i="1" s="1"/>
  <c r="V552" i="1"/>
  <c r="AA547" i="1" s="1"/>
  <c r="U552" i="1"/>
  <c r="T552" i="1"/>
  <c r="S552" i="1"/>
  <c r="W552" i="1" s="1"/>
  <c r="AE551" i="1"/>
  <c r="V551" i="1"/>
  <c r="U551" i="1"/>
  <c r="T551" i="1"/>
  <c r="S551" i="1"/>
  <c r="W551" i="1" s="1"/>
  <c r="V550" i="1"/>
  <c r="U550" i="1"/>
  <c r="Z547" i="1" s="1"/>
  <c r="T550" i="1"/>
  <c r="S550" i="1"/>
  <c r="W550" i="1" s="1"/>
  <c r="AE549" i="1"/>
  <c r="V549" i="1"/>
  <c r="U549" i="1"/>
  <c r="T549" i="1"/>
  <c r="S549" i="1"/>
  <c r="W549" i="1" s="1"/>
  <c r="V548" i="1"/>
  <c r="U548" i="1"/>
  <c r="T548" i="1"/>
  <c r="S548" i="1"/>
  <c r="W548" i="1" s="1"/>
  <c r="AE547" i="1"/>
  <c r="AF547" i="1" s="1"/>
  <c r="AG547" i="1" s="1"/>
  <c r="Y547" i="1"/>
  <c r="V547" i="1"/>
  <c r="U547" i="1"/>
  <c r="T547" i="1"/>
  <c r="S547" i="1"/>
  <c r="W547" i="1" s="1"/>
  <c r="V546" i="1"/>
  <c r="U546" i="1"/>
  <c r="T546" i="1"/>
  <c r="S546" i="1"/>
  <c r="W546" i="1" s="1"/>
  <c r="AE545" i="1"/>
  <c r="V545" i="1"/>
  <c r="U545" i="1"/>
  <c r="T545" i="1"/>
  <c r="S545" i="1"/>
  <c r="W545" i="1" s="1"/>
  <c r="V544" i="1"/>
  <c r="U544" i="1"/>
  <c r="T544" i="1"/>
  <c r="S544" i="1"/>
  <c r="W544" i="1" s="1"/>
  <c r="AE543" i="1"/>
  <c r="V543" i="1"/>
  <c r="U543" i="1"/>
  <c r="T543" i="1"/>
  <c r="S543" i="1"/>
  <c r="W543" i="1" s="1"/>
  <c r="V542" i="1"/>
  <c r="U542" i="1"/>
  <c r="T542" i="1"/>
  <c r="S542" i="1"/>
  <c r="W542" i="1" s="1"/>
  <c r="AE541" i="1"/>
  <c r="V541" i="1"/>
  <c r="U541" i="1"/>
  <c r="T541" i="1"/>
  <c r="S541" i="1"/>
  <c r="W541" i="1" s="1"/>
  <c r="V540" i="1"/>
  <c r="U540" i="1"/>
  <c r="T540" i="1"/>
  <c r="S540" i="1"/>
  <c r="W540" i="1" s="1"/>
  <c r="AE539" i="1"/>
  <c r="V539" i="1"/>
  <c r="U539" i="1"/>
  <c r="T539" i="1"/>
  <c r="S539" i="1"/>
  <c r="W539" i="1" s="1"/>
  <c r="V538" i="1"/>
  <c r="U538" i="1"/>
  <c r="T538" i="1"/>
  <c r="S538" i="1"/>
  <c r="W538" i="1" s="1"/>
  <c r="AE537" i="1"/>
  <c r="V537" i="1"/>
  <c r="U537" i="1"/>
  <c r="T537" i="1"/>
  <c r="S537" i="1"/>
  <c r="W537" i="1" s="1"/>
  <c r="V536" i="1"/>
  <c r="AA535" i="1" s="1"/>
  <c r="U536" i="1"/>
  <c r="T536" i="1"/>
  <c r="Y535" i="1" s="1"/>
  <c r="S536" i="1"/>
  <c r="X535" i="1" s="1"/>
  <c r="AF535" i="1"/>
  <c r="AE535" i="1"/>
  <c r="Z535" i="1"/>
  <c r="V535" i="1"/>
  <c r="U535" i="1"/>
  <c r="T535" i="1"/>
  <c r="S535" i="1"/>
  <c r="W535" i="1" s="1"/>
  <c r="V534" i="1"/>
  <c r="U534" i="1"/>
  <c r="T534" i="1"/>
  <c r="S534" i="1"/>
  <c r="W534" i="1" s="1"/>
  <c r="AE533" i="1"/>
  <c r="V533" i="1"/>
  <c r="U533" i="1"/>
  <c r="T533" i="1"/>
  <c r="S533" i="1"/>
  <c r="W533" i="1" s="1"/>
  <c r="V532" i="1"/>
  <c r="U532" i="1"/>
  <c r="T532" i="1"/>
  <c r="S532" i="1"/>
  <c r="W532" i="1" s="1"/>
  <c r="AE531" i="1"/>
  <c r="V531" i="1"/>
  <c r="U531" i="1"/>
  <c r="T531" i="1"/>
  <c r="S531" i="1"/>
  <c r="W531" i="1" s="1"/>
  <c r="V530" i="1"/>
  <c r="U530" i="1"/>
  <c r="T530" i="1"/>
  <c r="S530" i="1"/>
  <c r="W530" i="1" s="1"/>
  <c r="AE529" i="1"/>
  <c r="V529" i="1"/>
  <c r="U529" i="1"/>
  <c r="T529" i="1"/>
  <c r="S529" i="1"/>
  <c r="W529" i="1" s="1"/>
  <c r="V528" i="1"/>
  <c r="U528" i="1"/>
  <c r="T528" i="1"/>
  <c r="S528" i="1"/>
  <c r="W528" i="1" s="1"/>
  <c r="AE527" i="1"/>
  <c r="V527" i="1"/>
  <c r="U527" i="1"/>
  <c r="T527" i="1"/>
  <c r="S527" i="1"/>
  <c r="W527" i="1" s="1"/>
  <c r="V526" i="1"/>
  <c r="AA525" i="1" s="1"/>
  <c r="U526" i="1"/>
  <c r="Z525" i="1" s="1"/>
  <c r="T526" i="1"/>
  <c r="S526" i="1"/>
  <c r="W526" i="1" s="1"/>
  <c r="AE525" i="1"/>
  <c r="AF525" i="1" s="1"/>
  <c r="Y525" i="1"/>
  <c r="V525" i="1"/>
  <c r="U525" i="1"/>
  <c r="T525" i="1"/>
  <c r="S525" i="1"/>
  <c r="W525" i="1" s="1"/>
  <c r="V524" i="1"/>
  <c r="U524" i="1"/>
  <c r="T524" i="1"/>
  <c r="S524" i="1"/>
  <c r="W524" i="1" s="1"/>
  <c r="AE523" i="1"/>
  <c r="V523" i="1"/>
  <c r="U523" i="1"/>
  <c r="T523" i="1"/>
  <c r="S523" i="1"/>
  <c r="W523" i="1" s="1"/>
  <c r="V522" i="1"/>
  <c r="U522" i="1"/>
  <c r="T522" i="1"/>
  <c r="S522" i="1"/>
  <c r="W522" i="1" s="1"/>
  <c r="AE521" i="1"/>
  <c r="V521" i="1"/>
  <c r="U521" i="1"/>
  <c r="T521" i="1"/>
  <c r="S521" i="1"/>
  <c r="W521" i="1" s="1"/>
  <c r="V520" i="1"/>
  <c r="U520" i="1"/>
  <c r="T520" i="1"/>
  <c r="S520" i="1"/>
  <c r="W520" i="1" s="1"/>
  <c r="AE519" i="1"/>
  <c r="V519" i="1"/>
  <c r="U519" i="1"/>
  <c r="T519" i="1"/>
  <c r="S519" i="1"/>
  <c r="W519" i="1" s="1"/>
  <c r="V518" i="1"/>
  <c r="U518" i="1"/>
  <c r="T518" i="1"/>
  <c r="S518" i="1"/>
  <c r="W518" i="1" s="1"/>
  <c r="AE517" i="1"/>
  <c r="V517" i="1"/>
  <c r="U517" i="1"/>
  <c r="T517" i="1"/>
  <c r="S517" i="1"/>
  <c r="W517" i="1" s="1"/>
  <c r="V516" i="1"/>
  <c r="U516" i="1"/>
  <c r="T516" i="1"/>
  <c r="Y511" i="1" s="1"/>
  <c r="S516" i="1"/>
  <c r="X511" i="1" s="1"/>
  <c r="AE515" i="1"/>
  <c r="V515" i="1"/>
  <c r="U515" i="1"/>
  <c r="T515" i="1"/>
  <c r="S515" i="1"/>
  <c r="W515" i="1" s="1"/>
  <c r="V514" i="1"/>
  <c r="U514" i="1"/>
  <c r="T514" i="1"/>
  <c r="S514" i="1"/>
  <c r="W514" i="1" s="1"/>
  <c r="AE513" i="1"/>
  <c r="V513" i="1"/>
  <c r="U513" i="1"/>
  <c r="T513" i="1"/>
  <c r="S513" i="1"/>
  <c r="W513" i="1" s="1"/>
  <c r="V512" i="1"/>
  <c r="U512" i="1"/>
  <c r="Z511" i="1" s="1"/>
  <c r="T512" i="1"/>
  <c r="S512" i="1"/>
  <c r="W512" i="1" s="1"/>
  <c r="AE511" i="1"/>
  <c r="AF511" i="1" s="1"/>
  <c r="AG511" i="1" s="1"/>
  <c r="AH511" i="1" s="1"/>
  <c r="AA511" i="1"/>
  <c r="V511" i="1"/>
  <c r="U511" i="1"/>
  <c r="T511" i="1"/>
  <c r="S511" i="1"/>
  <c r="W511" i="1" s="1"/>
  <c r="V510" i="1"/>
  <c r="AA509" i="1" s="1"/>
  <c r="U510" i="1"/>
  <c r="Z509" i="1" s="1"/>
  <c r="T510" i="1"/>
  <c r="Y509" i="1" s="1"/>
  <c r="S510" i="1"/>
  <c r="W510" i="1" s="1"/>
  <c r="AB509" i="1" s="1"/>
  <c r="K509" i="1" s="1"/>
  <c r="AE509" i="1"/>
  <c r="AF509" i="1" s="1"/>
  <c r="X509" i="1"/>
  <c r="V509" i="1"/>
  <c r="U509" i="1"/>
  <c r="T509" i="1"/>
  <c r="S509" i="1"/>
  <c r="W509" i="1" s="1"/>
  <c r="V508" i="1"/>
  <c r="U508" i="1"/>
  <c r="T508" i="1"/>
  <c r="S508" i="1"/>
  <c r="W508" i="1" s="1"/>
  <c r="AE507" i="1"/>
  <c r="V507" i="1"/>
  <c r="U507" i="1"/>
  <c r="T507" i="1"/>
  <c r="S507" i="1"/>
  <c r="W507" i="1" s="1"/>
  <c r="V506" i="1"/>
  <c r="U506" i="1"/>
  <c r="T506" i="1"/>
  <c r="S506" i="1"/>
  <c r="W506" i="1" s="1"/>
  <c r="AE505" i="1"/>
  <c r="V505" i="1"/>
  <c r="U505" i="1"/>
  <c r="T505" i="1"/>
  <c r="S505" i="1"/>
  <c r="W505" i="1" s="1"/>
  <c r="V504" i="1"/>
  <c r="U504" i="1"/>
  <c r="T504" i="1"/>
  <c r="S504" i="1"/>
  <c r="W504" i="1" s="1"/>
  <c r="AE503" i="1"/>
  <c r="V503" i="1"/>
  <c r="U503" i="1"/>
  <c r="T503" i="1"/>
  <c r="S503" i="1"/>
  <c r="W503" i="1" s="1"/>
  <c r="V502" i="1"/>
  <c r="U502" i="1"/>
  <c r="T502" i="1"/>
  <c r="S502" i="1"/>
  <c r="W502" i="1" s="1"/>
  <c r="AE501" i="1"/>
  <c r="V501" i="1"/>
  <c r="U501" i="1"/>
  <c r="T501" i="1"/>
  <c r="S501" i="1"/>
  <c r="W501" i="1" s="1"/>
  <c r="V500" i="1"/>
  <c r="AA499" i="1" s="1"/>
  <c r="U500" i="1"/>
  <c r="T500" i="1"/>
  <c r="Y499" i="1" s="1"/>
  <c r="S500" i="1"/>
  <c r="X499" i="1" s="1"/>
  <c r="AF499" i="1"/>
  <c r="AE499" i="1"/>
  <c r="Z499" i="1"/>
  <c r="V499" i="1"/>
  <c r="U499" i="1"/>
  <c r="T499" i="1"/>
  <c r="S499" i="1"/>
  <c r="W499" i="1" s="1"/>
  <c r="V498" i="1"/>
  <c r="U498" i="1"/>
  <c r="T498" i="1"/>
  <c r="S498" i="1"/>
  <c r="W498" i="1" s="1"/>
  <c r="AE497" i="1"/>
  <c r="V497" i="1"/>
  <c r="U497" i="1"/>
  <c r="T497" i="1"/>
  <c r="S497" i="1"/>
  <c r="W497" i="1" s="1"/>
  <c r="V496" i="1"/>
  <c r="U496" i="1"/>
  <c r="T496" i="1"/>
  <c r="S496" i="1"/>
  <c r="W496" i="1" s="1"/>
  <c r="AE495" i="1"/>
  <c r="V495" i="1"/>
  <c r="U495" i="1"/>
  <c r="T495" i="1"/>
  <c r="S495" i="1"/>
  <c r="W495" i="1" s="1"/>
  <c r="V494" i="1"/>
  <c r="U494" i="1"/>
  <c r="T494" i="1"/>
  <c r="S494" i="1"/>
  <c r="W494" i="1" s="1"/>
  <c r="AE493" i="1"/>
  <c r="V493" i="1"/>
  <c r="U493" i="1"/>
  <c r="T493" i="1"/>
  <c r="S493" i="1"/>
  <c r="W493" i="1" s="1"/>
  <c r="V492" i="1"/>
  <c r="AA491" i="1" s="1"/>
  <c r="U492" i="1"/>
  <c r="Z491" i="1" s="1"/>
  <c r="T492" i="1"/>
  <c r="S492" i="1"/>
  <c r="W492" i="1" s="1"/>
  <c r="AE491" i="1"/>
  <c r="AF491" i="1" s="1"/>
  <c r="Y491" i="1"/>
  <c r="V491" i="1"/>
  <c r="U491" i="1"/>
  <c r="T491" i="1"/>
  <c r="S491" i="1"/>
  <c r="W491" i="1" s="1"/>
  <c r="V490" i="1"/>
  <c r="U490" i="1"/>
  <c r="T490" i="1"/>
  <c r="S490" i="1"/>
  <c r="W490" i="1" s="1"/>
  <c r="AE489" i="1"/>
  <c r="V489" i="1"/>
  <c r="U489" i="1"/>
  <c r="T489" i="1"/>
  <c r="S489" i="1"/>
  <c r="W489" i="1" s="1"/>
  <c r="V488" i="1"/>
  <c r="U488" i="1"/>
  <c r="T488" i="1"/>
  <c r="S488" i="1"/>
  <c r="W488" i="1" s="1"/>
  <c r="AE487" i="1"/>
  <c r="V487" i="1"/>
  <c r="U487" i="1"/>
  <c r="T487" i="1"/>
  <c r="S487" i="1"/>
  <c r="W487" i="1" s="1"/>
  <c r="V486" i="1"/>
  <c r="U486" i="1"/>
  <c r="T486" i="1"/>
  <c r="S486" i="1"/>
  <c r="W486" i="1" s="1"/>
  <c r="AE485" i="1"/>
  <c r="V485" i="1"/>
  <c r="U485" i="1"/>
  <c r="T485" i="1"/>
  <c r="S485" i="1"/>
  <c r="W485" i="1" s="1"/>
  <c r="V484" i="1"/>
  <c r="U484" i="1"/>
  <c r="T484" i="1"/>
  <c r="S484" i="1"/>
  <c r="W484" i="1" s="1"/>
  <c r="AE483" i="1"/>
  <c r="V483" i="1"/>
  <c r="U483" i="1"/>
  <c r="T483" i="1"/>
  <c r="S483" i="1"/>
  <c r="W483" i="1" s="1"/>
  <c r="V482" i="1"/>
  <c r="U482" i="1"/>
  <c r="Z481" i="1" s="1"/>
  <c r="T482" i="1"/>
  <c r="Y481" i="1" s="1"/>
  <c r="S482" i="1"/>
  <c r="X481" i="1" s="1"/>
  <c r="AE481" i="1"/>
  <c r="AF481" i="1" s="1"/>
  <c r="AA481" i="1"/>
  <c r="V481" i="1"/>
  <c r="U481" i="1"/>
  <c r="T481" i="1"/>
  <c r="S481" i="1"/>
  <c r="W481" i="1" s="1"/>
  <c r="V480" i="1"/>
  <c r="U480" i="1"/>
  <c r="T480" i="1"/>
  <c r="S480" i="1"/>
  <c r="AE479" i="1"/>
  <c r="V479" i="1"/>
  <c r="U479" i="1"/>
  <c r="T479" i="1"/>
  <c r="S479" i="1"/>
  <c r="W479" i="1" s="1"/>
  <c r="V478" i="1"/>
  <c r="U478" i="1"/>
  <c r="T478" i="1"/>
  <c r="S478" i="1"/>
  <c r="W478" i="1" s="1"/>
  <c r="AE477" i="1"/>
  <c r="V477" i="1"/>
  <c r="U477" i="1"/>
  <c r="T477" i="1"/>
  <c r="S477" i="1"/>
  <c r="V476" i="1"/>
  <c r="U476" i="1"/>
  <c r="Z475" i="1" s="1"/>
  <c r="T476" i="1"/>
  <c r="S476" i="1"/>
  <c r="X475" i="1" s="1"/>
  <c r="AE475" i="1"/>
  <c r="AF475" i="1" s="1"/>
  <c r="AA475" i="1"/>
  <c r="V475" i="1"/>
  <c r="U475" i="1"/>
  <c r="T475" i="1"/>
  <c r="S475" i="1"/>
  <c r="W475" i="1" s="1"/>
  <c r="V474" i="1"/>
  <c r="U474" i="1"/>
  <c r="Z467" i="1" s="1"/>
  <c r="T474" i="1"/>
  <c r="S474" i="1"/>
  <c r="AE473" i="1"/>
  <c r="V473" i="1"/>
  <c r="U473" i="1"/>
  <c r="T473" i="1"/>
  <c r="S473" i="1"/>
  <c r="W473" i="1" s="1"/>
  <c r="V472" i="1"/>
  <c r="U472" i="1"/>
  <c r="T472" i="1"/>
  <c r="S472" i="1"/>
  <c r="AE471" i="1"/>
  <c r="V471" i="1"/>
  <c r="U471" i="1"/>
  <c r="T471" i="1"/>
  <c r="S471" i="1"/>
  <c r="W471" i="1" s="1"/>
  <c r="V470" i="1"/>
  <c r="U470" i="1"/>
  <c r="T470" i="1"/>
  <c r="S470" i="1"/>
  <c r="W470" i="1" s="1"/>
  <c r="AE469" i="1"/>
  <c r="V469" i="1"/>
  <c r="U469" i="1"/>
  <c r="T469" i="1"/>
  <c r="S469" i="1"/>
  <c r="V468" i="1"/>
  <c r="AA467" i="1" s="1"/>
  <c r="U468" i="1"/>
  <c r="T468" i="1"/>
  <c r="S468" i="1"/>
  <c r="X467" i="1" s="1"/>
  <c r="AF467" i="1"/>
  <c r="AE467" i="1"/>
  <c r="V467" i="1"/>
  <c r="U467" i="1"/>
  <c r="T467" i="1"/>
  <c r="S467" i="1"/>
  <c r="V466" i="1"/>
  <c r="U466" i="1"/>
  <c r="T466" i="1"/>
  <c r="S466" i="1"/>
  <c r="AE465" i="1"/>
  <c r="V465" i="1"/>
  <c r="U465" i="1"/>
  <c r="T465" i="1"/>
  <c r="S465" i="1"/>
  <c r="W465" i="1" s="1"/>
  <c r="V464" i="1"/>
  <c r="U464" i="1"/>
  <c r="T464" i="1"/>
  <c r="Y459" i="1" s="1"/>
  <c r="S464" i="1"/>
  <c r="W464" i="1" s="1"/>
  <c r="AE463" i="1"/>
  <c r="V463" i="1"/>
  <c r="U463" i="1"/>
  <c r="T463" i="1"/>
  <c r="S463" i="1"/>
  <c r="W463" i="1" s="1"/>
  <c r="V462" i="1"/>
  <c r="U462" i="1"/>
  <c r="T462" i="1"/>
  <c r="S462" i="1"/>
  <c r="W462" i="1" s="1"/>
  <c r="AE461" i="1"/>
  <c r="V461" i="1"/>
  <c r="U461" i="1"/>
  <c r="T461" i="1"/>
  <c r="S461" i="1"/>
  <c r="V460" i="1"/>
  <c r="AA459" i="1" s="1"/>
  <c r="U460" i="1"/>
  <c r="Z459" i="1" s="1"/>
  <c r="T460" i="1"/>
  <c r="S460" i="1"/>
  <c r="AE459" i="1"/>
  <c r="AF459" i="1" s="1"/>
  <c r="V459" i="1"/>
  <c r="U459" i="1"/>
  <c r="T459" i="1"/>
  <c r="S459" i="1"/>
  <c r="W459" i="1" s="1"/>
  <c r="V458" i="1"/>
  <c r="U458" i="1"/>
  <c r="Z451" i="1" s="1"/>
  <c r="T458" i="1"/>
  <c r="S458" i="1"/>
  <c r="W458" i="1" s="1"/>
  <c r="AE457" i="1"/>
  <c r="V457" i="1"/>
  <c r="U457" i="1"/>
  <c r="T457" i="1"/>
  <c r="S457" i="1"/>
  <c r="W457" i="1" s="1"/>
  <c r="V456" i="1"/>
  <c r="U456" i="1"/>
  <c r="T456" i="1"/>
  <c r="S456" i="1"/>
  <c r="W456" i="1" s="1"/>
  <c r="AE455" i="1"/>
  <c r="V455" i="1"/>
  <c r="U455" i="1"/>
  <c r="T455" i="1"/>
  <c r="S455" i="1"/>
  <c r="V454" i="1"/>
  <c r="U454" i="1"/>
  <c r="T454" i="1"/>
  <c r="S454" i="1"/>
  <c r="X451" i="1" s="1"/>
  <c r="AE453" i="1"/>
  <c r="V453" i="1"/>
  <c r="U453" i="1"/>
  <c r="T453" i="1"/>
  <c r="S453" i="1"/>
  <c r="W453" i="1" s="1"/>
  <c r="V452" i="1"/>
  <c r="AA451" i="1" s="1"/>
  <c r="U452" i="1"/>
  <c r="T452" i="1"/>
  <c r="Y451" i="1" s="1"/>
  <c r="S452" i="1"/>
  <c r="AE451" i="1"/>
  <c r="AF451" i="1" s="1"/>
  <c r="AG451" i="1" s="1"/>
  <c r="V451" i="1"/>
  <c r="U451" i="1"/>
  <c r="T451" i="1"/>
  <c r="S451" i="1"/>
  <c r="W451" i="1" s="1"/>
  <c r="V450" i="1"/>
  <c r="U450" i="1"/>
  <c r="Z445" i="1" s="1"/>
  <c r="T450" i="1"/>
  <c r="S450" i="1"/>
  <c r="W450" i="1" s="1"/>
  <c r="AE449" i="1"/>
  <c r="V449" i="1"/>
  <c r="U449" i="1"/>
  <c r="T449" i="1"/>
  <c r="S449" i="1"/>
  <c r="W449" i="1" s="1"/>
  <c r="V448" i="1"/>
  <c r="U448" i="1"/>
  <c r="T448" i="1"/>
  <c r="S448" i="1"/>
  <c r="W448" i="1" s="1"/>
  <c r="AE447" i="1"/>
  <c r="V447" i="1"/>
  <c r="U447" i="1"/>
  <c r="T447" i="1"/>
  <c r="S447" i="1"/>
  <c r="V446" i="1"/>
  <c r="AA445" i="1" s="1"/>
  <c r="U446" i="1"/>
  <c r="T446" i="1"/>
  <c r="S446" i="1"/>
  <c r="X445" i="1" s="1"/>
  <c r="AF445" i="1"/>
  <c r="AE445" i="1"/>
  <c r="Y445" i="1"/>
  <c r="V445" i="1"/>
  <c r="U445" i="1"/>
  <c r="T445" i="1"/>
  <c r="S445" i="1"/>
  <c r="W445" i="1" s="1"/>
  <c r="V444" i="1"/>
  <c r="U444" i="1"/>
  <c r="Z441" i="1" s="1"/>
  <c r="T444" i="1"/>
  <c r="S444" i="1"/>
  <c r="W444" i="1" s="1"/>
  <c r="AE443" i="1"/>
  <c r="V443" i="1"/>
  <c r="U443" i="1"/>
  <c r="T443" i="1"/>
  <c r="S443" i="1"/>
  <c r="W443" i="1" s="1"/>
  <c r="V442" i="1"/>
  <c r="U442" i="1"/>
  <c r="T442" i="1"/>
  <c r="S442" i="1"/>
  <c r="W442" i="1" s="1"/>
  <c r="AE441" i="1"/>
  <c r="AF441" i="1" s="1"/>
  <c r="AG441" i="1" s="1"/>
  <c r="AA441" i="1"/>
  <c r="Y441" i="1"/>
  <c r="X441" i="1"/>
  <c r="V441" i="1"/>
  <c r="U441" i="1"/>
  <c r="T441" i="1"/>
  <c r="S441" i="1"/>
  <c r="W441" i="1" s="1"/>
  <c r="V440" i="1"/>
  <c r="U440" i="1"/>
  <c r="Z433" i="1" s="1"/>
  <c r="T440" i="1"/>
  <c r="S440" i="1"/>
  <c r="W440" i="1" s="1"/>
  <c r="AE439" i="1"/>
  <c r="V439" i="1"/>
  <c r="U439" i="1"/>
  <c r="T439" i="1"/>
  <c r="S439" i="1"/>
  <c r="W439" i="1" s="1"/>
  <c r="V438" i="1"/>
  <c r="U438" i="1"/>
  <c r="T438" i="1"/>
  <c r="S438" i="1"/>
  <c r="W438" i="1" s="1"/>
  <c r="AE437" i="1"/>
  <c r="V437" i="1"/>
  <c r="U437" i="1"/>
  <c r="T437" i="1"/>
  <c r="S437" i="1"/>
  <c r="W437" i="1" s="1"/>
  <c r="V436" i="1"/>
  <c r="U436" i="1"/>
  <c r="T436" i="1"/>
  <c r="S436" i="1"/>
  <c r="W436" i="1" s="1"/>
  <c r="AE435" i="1"/>
  <c r="V435" i="1"/>
  <c r="U435" i="1"/>
  <c r="T435" i="1"/>
  <c r="S435" i="1"/>
  <c r="W435" i="1" s="1"/>
  <c r="V434" i="1"/>
  <c r="AA433" i="1" s="1"/>
  <c r="U434" i="1"/>
  <c r="T434" i="1"/>
  <c r="S434" i="1"/>
  <c r="W434" i="1" s="1"/>
  <c r="AF433" i="1"/>
  <c r="AE433" i="1"/>
  <c r="X433" i="1"/>
  <c r="V433" i="1"/>
  <c r="U433" i="1"/>
  <c r="T433" i="1"/>
  <c r="S433" i="1"/>
  <c r="W433" i="1" s="1"/>
  <c r="V432" i="1"/>
  <c r="U432" i="1"/>
  <c r="T432" i="1"/>
  <c r="S432" i="1"/>
  <c r="AE431" i="1"/>
  <c r="V431" i="1"/>
  <c r="U431" i="1"/>
  <c r="T431" i="1"/>
  <c r="S431" i="1"/>
  <c r="W431" i="1" s="1"/>
  <c r="V430" i="1"/>
  <c r="U430" i="1"/>
  <c r="T430" i="1"/>
  <c r="S430" i="1"/>
  <c r="W430" i="1" s="1"/>
  <c r="AE429" i="1"/>
  <c r="V429" i="1"/>
  <c r="U429" i="1"/>
  <c r="T429" i="1"/>
  <c r="S429" i="1"/>
  <c r="W429" i="1" s="1"/>
  <c r="V428" i="1"/>
  <c r="U428" i="1"/>
  <c r="T428" i="1"/>
  <c r="S428" i="1"/>
  <c r="W428" i="1" s="1"/>
  <c r="AE427" i="1"/>
  <c r="V427" i="1"/>
  <c r="U427" i="1"/>
  <c r="T427" i="1"/>
  <c r="S427" i="1"/>
  <c r="V426" i="1"/>
  <c r="U426" i="1"/>
  <c r="Z425" i="1" s="1"/>
  <c r="T426" i="1"/>
  <c r="S426" i="1"/>
  <c r="W426" i="1" s="1"/>
  <c r="AE425" i="1"/>
  <c r="AA425" i="1"/>
  <c r="Y425" i="1"/>
  <c r="V425" i="1"/>
  <c r="U425" i="1"/>
  <c r="T425" i="1"/>
  <c r="S425" i="1"/>
  <c r="W425" i="1" s="1"/>
  <c r="V424" i="1"/>
  <c r="AA423" i="1" s="1"/>
  <c r="U424" i="1"/>
  <c r="T424" i="1"/>
  <c r="S424" i="1"/>
  <c r="X423" i="1" s="1"/>
  <c r="AF423" i="1"/>
  <c r="AE423" i="1"/>
  <c r="Z423" i="1"/>
  <c r="K423" i="1" s="1"/>
  <c r="Y423" i="1"/>
  <c r="V423" i="1"/>
  <c r="U423" i="1"/>
  <c r="T423" i="1"/>
  <c r="S423" i="1"/>
  <c r="W423" i="1" s="1"/>
  <c r="V422" i="1"/>
  <c r="U422" i="1"/>
  <c r="Z419" i="1" s="1"/>
  <c r="K419" i="1" s="1"/>
  <c r="T422" i="1"/>
  <c r="S422" i="1"/>
  <c r="W422" i="1" s="1"/>
  <c r="AE421" i="1"/>
  <c r="V421" i="1"/>
  <c r="U421" i="1"/>
  <c r="T421" i="1"/>
  <c r="S421" i="1"/>
  <c r="W421" i="1" s="1"/>
  <c r="V420" i="1"/>
  <c r="AA419" i="1" s="1"/>
  <c r="U420" i="1"/>
  <c r="T420" i="1"/>
  <c r="S420" i="1"/>
  <c r="W420" i="1" s="1"/>
  <c r="AE419" i="1"/>
  <c r="AF419" i="1" s="1"/>
  <c r="Y419" i="1"/>
  <c r="X419" i="1"/>
  <c r="V419" i="1"/>
  <c r="U419" i="1"/>
  <c r="T419" i="1"/>
  <c r="S419" i="1"/>
  <c r="W419" i="1" s="1"/>
  <c r="V418" i="1"/>
  <c r="U418" i="1"/>
  <c r="T418" i="1"/>
  <c r="S418" i="1"/>
  <c r="W418" i="1" s="1"/>
  <c r="AE417" i="1"/>
  <c r="V417" i="1"/>
  <c r="U417" i="1"/>
  <c r="T417" i="1"/>
  <c r="S417" i="1"/>
  <c r="W417" i="1" s="1"/>
  <c r="V416" i="1"/>
  <c r="U416" i="1"/>
  <c r="T416" i="1"/>
  <c r="Y415" i="1" s="1"/>
  <c r="S416" i="1"/>
  <c r="W416" i="1" s="1"/>
  <c r="AE415" i="1"/>
  <c r="AF415" i="1" s="1"/>
  <c r="Z415" i="1"/>
  <c r="K415" i="1" s="1"/>
  <c r="X415" i="1"/>
  <c r="V415" i="1"/>
  <c r="U415" i="1"/>
  <c r="T415" i="1"/>
  <c r="S415" i="1"/>
  <c r="V414" i="1"/>
  <c r="U414" i="1"/>
  <c r="T414" i="1"/>
  <c r="Y413" i="1" s="1"/>
  <c r="S414" i="1"/>
  <c r="X413" i="1" s="1"/>
  <c r="AE413" i="1"/>
  <c r="AF413" i="1" s="1"/>
  <c r="AA413" i="1"/>
  <c r="Z413" i="1"/>
  <c r="V413" i="1"/>
  <c r="U413" i="1"/>
  <c r="T413" i="1"/>
  <c r="S413" i="1"/>
  <c r="W413" i="1" s="1"/>
  <c r="K413" i="1"/>
  <c r="V412" i="1"/>
  <c r="U412" i="1"/>
  <c r="T412" i="1"/>
  <c r="S412" i="1"/>
  <c r="W412" i="1" s="1"/>
  <c r="AE411" i="1"/>
  <c r="V411" i="1"/>
  <c r="U411" i="1"/>
  <c r="T411" i="1"/>
  <c r="S411" i="1"/>
  <c r="W411" i="1" s="1"/>
  <c r="V410" i="1"/>
  <c r="U410" i="1"/>
  <c r="T410" i="1"/>
  <c r="S410" i="1"/>
  <c r="W410" i="1" s="1"/>
  <c r="AE409" i="1"/>
  <c r="V409" i="1"/>
  <c r="U409" i="1"/>
  <c r="T409" i="1"/>
  <c r="S409" i="1"/>
  <c r="W409" i="1" s="1"/>
  <c r="V408" i="1"/>
  <c r="U408" i="1"/>
  <c r="T408" i="1"/>
  <c r="S408" i="1"/>
  <c r="W408" i="1" s="1"/>
  <c r="AE407" i="1"/>
  <c r="V407" i="1"/>
  <c r="U407" i="1"/>
  <c r="T407" i="1"/>
  <c r="S407" i="1"/>
  <c r="W407" i="1" s="1"/>
  <c r="V406" i="1"/>
  <c r="U406" i="1"/>
  <c r="T406" i="1"/>
  <c r="S406" i="1"/>
  <c r="W406" i="1" s="1"/>
  <c r="AE405" i="1"/>
  <c r="V405" i="1"/>
  <c r="U405" i="1"/>
  <c r="T405" i="1"/>
  <c r="S405" i="1"/>
  <c r="W405" i="1" s="1"/>
  <c r="V404" i="1"/>
  <c r="U404" i="1"/>
  <c r="T404" i="1"/>
  <c r="S404" i="1"/>
  <c r="W404" i="1" s="1"/>
  <c r="AE403" i="1"/>
  <c r="V403" i="1"/>
  <c r="U403" i="1"/>
  <c r="T403" i="1"/>
  <c r="S403" i="1"/>
  <c r="W403" i="1" s="1"/>
  <c r="V402" i="1"/>
  <c r="U402" i="1"/>
  <c r="T402" i="1"/>
  <c r="S402" i="1"/>
  <c r="W402" i="1" s="1"/>
  <c r="AE401" i="1"/>
  <c r="V401" i="1"/>
  <c r="U401" i="1"/>
  <c r="T401" i="1"/>
  <c r="S401" i="1"/>
  <c r="W401" i="1" s="1"/>
  <c r="V400" i="1"/>
  <c r="U400" i="1"/>
  <c r="Z399" i="1" s="1"/>
  <c r="K399" i="1" s="1"/>
  <c r="T400" i="1"/>
  <c r="Y399" i="1" s="1"/>
  <c r="S400" i="1"/>
  <c r="X399" i="1" s="1"/>
  <c r="AE399" i="1"/>
  <c r="AF399" i="1" s="1"/>
  <c r="AA399" i="1"/>
  <c r="V399" i="1"/>
  <c r="U399" i="1"/>
  <c r="T399" i="1"/>
  <c r="S399" i="1"/>
  <c r="W399" i="1" s="1"/>
  <c r="V398" i="1"/>
  <c r="U398" i="1"/>
  <c r="T398" i="1"/>
  <c r="S398" i="1"/>
  <c r="W398" i="1" s="1"/>
  <c r="AE397" i="1"/>
  <c r="V397" i="1"/>
  <c r="U397" i="1"/>
  <c r="T397" i="1"/>
  <c r="S397" i="1"/>
  <c r="W397" i="1" s="1"/>
  <c r="V396" i="1"/>
  <c r="U396" i="1"/>
  <c r="T396" i="1"/>
  <c r="S396" i="1"/>
  <c r="W396" i="1" s="1"/>
  <c r="AE395" i="1"/>
  <c r="V395" i="1"/>
  <c r="U395" i="1"/>
  <c r="T395" i="1"/>
  <c r="S395" i="1"/>
  <c r="W395" i="1" s="1"/>
  <c r="V394" i="1"/>
  <c r="U394" i="1"/>
  <c r="T394" i="1"/>
  <c r="S394" i="1"/>
  <c r="W394" i="1" s="1"/>
  <c r="AE393" i="1"/>
  <c r="V393" i="1"/>
  <c r="U393" i="1"/>
  <c r="T393" i="1"/>
  <c r="S393" i="1"/>
  <c r="W393" i="1" s="1"/>
  <c r="V392" i="1"/>
  <c r="AA391" i="1" s="1"/>
  <c r="U392" i="1"/>
  <c r="T392" i="1"/>
  <c r="Y391" i="1" s="1"/>
  <c r="S392" i="1"/>
  <c r="X391" i="1" s="1"/>
  <c r="AF391" i="1"/>
  <c r="AE391" i="1"/>
  <c r="Z391" i="1"/>
  <c r="V391" i="1"/>
  <c r="U391" i="1"/>
  <c r="T391" i="1"/>
  <c r="S391" i="1"/>
  <c r="W391" i="1" s="1"/>
  <c r="K391" i="1"/>
  <c r="V390" i="1"/>
  <c r="U390" i="1"/>
  <c r="T390" i="1"/>
  <c r="S390" i="1"/>
  <c r="W390" i="1" s="1"/>
  <c r="AE389" i="1"/>
  <c r="V389" i="1"/>
  <c r="U389" i="1"/>
  <c r="T389" i="1"/>
  <c r="S389" i="1"/>
  <c r="W389" i="1" s="1"/>
  <c r="V388" i="1"/>
  <c r="U388" i="1"/>
  <c r="T388" i="1"/>
  <c r="S388" i="1"/>
  <c r="W388" i="1" s="1"/>
  <c r="AE387" i="1"/>
  <c r="V387" i="1"/>
  <c r="U387" i="1"/>
  <c r="T387" i="1"/>
  <c r="S387" i="1"/>
  <c r="W387" i="1" s="1"/>
  <c r="V386" i="1"/>
  <c r="U386" i="1"/>
  <c r="T386" i="1"/>
  <c r="S386" i="1"/>
  <c r="W386" i="1" s="1"/>
  <c r="AE385" i="1"/>
  <c r="V385" i="1"/>
  <c r="U385" i="1"/>
  <c r="T385" i="1"/>
  <c r="S385" i="1"/>
  <c r="W385" i="1" s="1"/>
  <c r="V384" i="1"/>
  <c r="AA383" i="1" s="1"/>
  <c r="U384" i="1"/>
  <c r="Z383" i="1" s="1"/>
  <c r="K383" i="1" s="1"/>
  <c r="T384" i="1"/>
  <c r="S384" i="1"/>
  <c r="W384" i="1" s="1"/>
  <c r="AB383" i="1" s="1"/>
  <c r="AE383" i="1"/>
  <c r="AF383" i="1" s="1"/>
  <c r="Y383" i="1"/>
  <c r="V383" i="1"/>
  <c r="U383" i="1"/>
  <c r="T383" i="1"/>
  <c r="S383" i="1"/>
  <c r="W383" i="1" s="1"/>
  <c r="V382" i="1"/>
  <c r="U382" i="1"/>
  <c r="T382" i="1"/>
  <c r="S382" i="1"/>
  <c r="W382" i="1" s="1"/>
  <c r="AE381" i="1"/>
  <c r="V381" i="1"/>
  <c r="U381" i="1"/>
  <c r="T381" i="1"/>
  <c r="S381" i="1"/>
  <c r="W381" i="1" s="1"/>
  <c r="V380" i="1"/>
  <c r="U380" i="1"/>
  <c r="T380" i="1"/>
  <c r="S380" i="1"/>
  <c r="W380" i="1" s="1"/>
  <c r="AE379" i="1"/>
  <c r="V379" i="1"/>
  <c r="U379" i="1"/>
  <c r="T379" i="1"/>
  <c r="S379" i="1"/>
  <c r="W379" i="1" s="1"/>
  <c r="V378" i="1"/>
  <c r="U378" i="1"/>
  <c r="Z367" i="1" s="1"/>
  <c r="K367" i="1" s="1"/>
  <c r="T378" i="1"/>
  <c r="S378" i="1"/>
  <c r="W378" i="1" s="1"/>
  <c r="AE377" i="1"/>
  <c r="V377" i="1"/>
  <c r="U377" i="1"/>
  <c r="T377" i="1"/>
  <c r="S377" i="1"/>
  <c r="W377" i="1" s="1"/>
  <c r="V376" i="1"/>
  <c r="U376" i="1"/>
  <c r="T376" i="1"/>
  <c r="S376" i="1"/>
  <c r="W376" i="1" s="1"/>
  <c r="AE375" i="1"/>
  <c r="V375" i="1"/>
  <c r="U375" i="1"/>
  <c r="T375" i="1"/>
  <c r="S375" i="1"/>
  <c r="W375" i="1" s="1"/>
  <c r="V374" i="1"/>
  <c r="U374" i="1"/>
  <c r="T374" i="1"/>
  <c r="S374" i="1"/>
  <c r="W374" i="1" s="1"/>
  <c r="AE373" i="1"/>
  <c r="V373" i="1"/>
  <c r="U373" i="1"/>
  <c r="T373" i="1"/>
  <c r="S373" i="1"/>
  <c r="W373" i="1" s="1"/>
  <c r="V372" i="1"/>
  <c r="U372" i="1"/>
  <c r="T372" i="1"/>
  <c r="S372" i="1"/>
  <c r="W372" i="1" s="1"/>
  <c r="AE371" i="1"/>
  <c r="V371" i="1"/>
  <c r="U371" i="1"/>
  <c r="T371" i="1"/>
  <c r="S371" i="1"/>
  <c r="W371" i="1" s="1"/>
  <c r="V370" i="1"/>
  <c r="AA367" i="1" s="1"/>
  <c r="U370" i="1"/>
  <c r="T370" i="1"/>
  <c r="S370" i="1"/>
  <c r="W370" i="1" s="1"/>
  <c r="AE369" i="1"/>
  <c r="V369" i="1"/>
  <c r="U369" i="1"/>
  <c r="T369" i="1"/>
  <c r="S369" i="1"/>
  <c r="W369" i="1" s="1"/>
  <c r="V368" i="1"/>
  <c r="U368" i="1"/>
  <c r="T368" i="1"/>
  <c r="S368" i="1"/>
  <c r="W368" i="1" s="1"/>
  <c r="AE367" i="1"/>
  <c r="AF367" i="1" s="1"/>
  <c r="AG367" i="1" s="1"/>
  <c r="Y367" i="1"/>
  <c r="V367" i="1"/>
  <c r="U367" i="1"/>
  <c r="T367" i="1"/>
  <c r="S367" i="1"/>
  <c r="W367" i="1" s="1"/>
  <c r="V366" i="1"/>
  <c r="U366" i="1"/>
  <c r="T366" i="1"/>
  <c r="S366" i="1"/>
  <c r="W366" i="1" s="1"/>
  <c r="AE365" i="1"/>
  <c r="V365" i="1"/>
  <c r="U365" i="1"/>
  <c r="T365" i="1"/>
  <c r="S365" i="1"/>
  <c r="W365" i="1" s="1"/>
  <c r="V364" i="1"/>
  <c r="U364" i="1"/>
  <c r="T364" i="1"/>
  <c r="S364" i="1"/>
  <c r="W364" i="1" s="1"/>
  <c r="AE363" i="1"/>
  <c r="V363" i="1"/>
  <c r="U363" i="1"/>
  <c r="T363" i="1"/>
  <c r="S363" i="1"/>
  <c r="W363" i="1" s="1"/>
  <c r="V362" i="1"/>
  <c r="U362" i="1"/>
  <c r="T362" i="1"/>
  <c r="S362" i="1"/>
  <c r="W362" i="1" s="1"/>
  <c r="AE361" i="1"/>
  <c r="V361" i="1"/>
  <c r="U361" i="1"/>
  <c r="T361" i="1"/>
  <c r="S361" i="1"/>
  <c r="W361" i="1" s="1"/>
  <c r="V360" i="1"/>
  <c r="AA359" i="1" s="1"/>
  <c r="U360" i="1"/>
  <c r="Z359" i="1" s="1"/>
  <c r="K359" i="1" s="1"/>
  <c r="T360" i="1"/>
  <c r="Y359" i="1" s="1"/>
  <c r="S360" i="1"/>
  <c r="W360" i="1" s="1"/>
  <c r="AE359" i="1"/>
  <c r="AF359" i="1" s="1"/>
  <c r="X359" i="1"/>
  <c r="V359" i="1"/>
  <c r="U359" i="1"/>
  <c r="T359" i="1"/>
  <c r="S359" i="1"/>
  <c r="W359" i="1" s="1"/>
  <c r="V358" i="1"/>
  <c r="U358" i="1"/>
  <c r="T358" i="1"/>
  <c r="S358" i="1"/>
  <c r="W358" i="1" s="1"/>
  <c r="AE357" i="1"/>
  <c r="V357" i="1"/>
  <c r="U357" i="1"/>
  <c r="T357" i="1"/>
  <c r="S357" i="1"/>
  <c r="W357" i="1" s="1"/>
  <c r="V356" i="1"/>
  <c r="U356" i="1"/>
  <c r="T356" i="1"/>
  <c r="S356" i="1"/>
  <c r="W356" i="1" s="1"/>
  <c r="AE355" i="1"/>
  <c r="V355" i="1"/>
  <c r="U355" i="1"/>
  <c r="T355" i="1"/>
  <c r="S355" i="1"/>
  <c r="W355" i="1" s="1"/>
  <c r="V354" i="1"/>
  <c r="U354" i="1"/>
  <c r="T354" i="1"/>
  <c r="S354" i="1"/>
  <c r="W354" i="1" s="1"/>
  <c r="AE353" i="1"/>
  <c r="V353" i="1"/>
  <c r="U353" i="1"/>
  <c r="T353" i="1"/>
  <c r="S353" i="1"/>
  <c r="W353" i="1" s="1"/>
  <c r="V352" i="1"/>
  <c r="U352" i="1"/>
  <c r="Z351" i="1" s="1"/>
  <c r="K351" i="1" s="1"/>
  <c r="T352" i="1"/>
  <c r="Y351" i="1" s="1"/>
  <c r="S352" i="1"/>
  <c r="X351" i="1" s="1"/>
  <c r="AE351" i="1"/>
  <c r="AF351" i="1" s="1"/>
  <c r="AA351" i="1"/>
  <c r="V351" i="1"/>
  <c r="U351" i="1"/>
  <c r="T351" i="1"/>
  <c r="S351" i="1"/>
  <c r="W351" i="1" s="1"/>
  <c r="V350" i="1"/>
  <c r="U350" i="1"/>
  <c r="T350" i="1"/>
  <c r="S350" i="1"/>
  <c r="W350" i="1" s="1"/>
  <c r="AE349" i="1"/>
  <c r="V349" i="1"/>
  <c r="U349" i="1"/>
  <c r="T349" i="1"/>
  <c r="S349" i="1"/>
  <c r="W349" i="1" s="1"/>
  <c r="V348" i="1"/>
  <c r="U348" i="1"/>
  <c r="T348" i="1"/>
  <c r="S348" i="1"/>
  <c r="W348" i="1" s="1"/>
  <c r="AE347" i="1"/>
  <c r="V347" i="1"/>
  <c r="U347" i="1"/>
  <c r="T347" i="1"/>
  <c r="S347" i="1"/>
  <c r="W347" i="1" s="1"/>
  <c r="V346" i="1"/>
  <c r="U346" i="1"/>
  <c r="T346" i="1"/>
  <c r="S346" i="1"/>
  <c r="W346" i="1" s="1"/>
  <c r="AE345" i="1"/>
  <c r="V345" i="1"/>
  <c r="U345" i="1"/>
  <c r="T345" i="1"/>
  <c r="S345" i="1"/>
  <c r="W345" i="1" s="1"/>
  <c r="V344" i="1"/>
  <c r="AA339" i="1" s="1"/>
  <c r="U344" i="1"/>
  <c r="T344" i="1"/>
  <c r="S344" i="1"/>
  <c r="W344" i="1" s="1"/>
  <c r="AE343" i="1"/>
  <c r="V343" i="1"/>
  <c r="U343" i="1"/>
  <c r="T343" i="1"/>
  <c r="S343" i="1"/>
  <c r="W343" i="1" s="1"/>
  <c r="V342" i="1"/>
  <c r="U342" i="1"/>
  <c r="Z339" i="1" s="1"/>
  <c r="K339" i="1" s="1"/>
  <c r="T342" i="1"/>
  <c r="S342" i="1"/>
  <c r="W342" i="1" s="1"/>
  <c r="AE341" i="1"/>
  <c r="V341" i="1"/>
  <c r="U341" i="1"/>
  <c r="T341" i="1"/>
  <c r="S341" i="1"/>
  <c r="W341" i="1" s="1"/>
  <c r="V340" i="1"/>
  <c r="U340" i="1"/>
  <c r="T340" i="1"/>
  <c r="S340" i="1"/>
  <c r="W340" i="1" s="1"/>
  <c r="AE339" i="1"/>
  <c r="AF339" i="1" s="1"/>
  <c r="AG339" i="1" s="1"/>
  <c r="Y339" i="1"/>
  <c r="V339" i="1"/>
  <c r="U339" i="1"/>
  <c r="T339" i="1"/>
  <c r="S339" i="1"/>
  <c r="W339" i="1" s="1"/>
  <c r="V338" i="1"/>
  <c r="U338" i="1"/>
  <c r="Z337" i="1" s="1"/>
  <c r="K337" i="1" s="1"/>
  <c r="T338" i="1"/>
  <c r="S338" i="1"/>
  <c r="X337" i="1" s="1"/>
  <c r="AE337" i="1"/>
  <c r="AF337" i="1" s="1"/>
  <c r="AA337" i="1"/>
  <c r="Y337" i="1"/>
  <c r="V337" i="1"/>
  <c r="U337" i="1"/>
  <c r="T337" i="1"/>
  <c r="S337" i="1"/>
  <c r="W337" i="1" s="1"/>
  <c r="V336" i="1"/>
  <c r="U336" i="1"/>
  <c r="Z333" i="1" s="1"/>
  <c r="K333" i="1" s="1"/>
  <c r="T336" i="1"/>
  <c r="S336" i="1"/>
  <c r="W336" i="1" s="1"/>
  <c r="AE335" i="1"/>
  <c r="V335" i="1"/>
  <c r="U335" i="1"/>
  <c r="T335" i="1"/>
  <c r="S335" i="1"/>
  <c r="W335" i="1" s="1"/>
  <c r="V334" i="1"/>
  <c r="AA333" i="1" s="1"/>
  <c r="U334" i="1"/>
  <c r="T334" i="1"/>
  <c r="Y333" i="1" s="1"/>
  <c r="S334" i="1"/>
  <c r="W334" i="1" s="1"/>
  <c r="AB333" i="1" s="1"/>
  <c r="AE333" i="1"/>
  <c r="AF333" i="1" s="1"/>
  <c r="X333" i="1"/>
  <c r="V333" i="1"/>
  <c r="U333" i="1"/>
  <c r="T333" i="1"/>
  <c r="S333" i="1"/>
  <c r="W333" i="1" s="1"/>
  <c r="V332" i="1"/>
  <c r="U332" i="1"/>
  <c r="T332" i="1"/>
  <c r="S332" i="1"/>
  <c r="W332" i="1" s="1"/>
  <c r="AE331" i="1"/>
  <c r="V331" i="1"/>
  <c r="U331" i="1"/>
  <c r="T331" i="1"/>
  <c r="S331" i="1"/>
  <c r="W331" i="1" s="1"/>
  <c r="V330" i="1"/>
  <c r="U330" i="1"/>
  <c r="T330" i="1"/>
  <c r="S330" i="1"/>
  <c r="W330" i="1" s="1"/>
  <c r="AE329" i="1"/>
  <c r="V329" i="1"/>
  <c r="U329" i="1"/>
  <c r="T329" i="1"/>
  <c r="S329" i="1"/>
  <c r="W329" i="1" s="1"/>
  <c r="V328" i="1"/>
  <c r="U328" i="1"/>
  <c r="T328" i="1"/>
  <c r="S328" i="1"/>
  <c r="W328" i="1" s="1"/>
  <c r="AE327" i="1"/>
  <c r="V327" i="1"/>
  <c r="U327" i="1"/>
  <c r="T327" i="1"/>
  <c r="S327" i="1"/>
  <c r="W327" i="1" s="1"/>
  <c r="V326" i="1"/>
  <c r="U326" i="1"/>
  <c r="T326" i="1"/>
  <c r="S326" i="1"/>
  <c r="X321" i="1" s="1"/>
  <c r="AE325" i="1"/>
  <c r="V325" i="1"/>
  <c r="U325" i="1"/>
  <c r="T325" i="1"/>
  <c r="S325" i="1"/>
  <c r="W325" i="1" s="1"/>
  <c r="V324" i="1"/>
  <c r="AA321" i="1" s="1"/>
  <c r="U324" i="1"/>
  <c r="T324" i="1"/>
  <c r="Y321" i="1" s="1"/>
  <c r="S324" i="1"/>
  <c r="W324" i="1" s="1"/>
  <c r="AE323" i="1"/>
  <c r="V323" i="1"/>
  <c r="U323" i="1"/>
  <c r="T323" i="1"/>
  <c r="S323" i="1"/>
  <c r="W323" i="1" s="1"/>
  <c r="V322" i="1"/>
  <c r="U322" i="1"/>
  <c r="T322" i="1"/>
  <c r="S322" i="1"/>
  <c r="W322" i="1" s="1"/>
  <c r="AF321" i="1"/>
  <c r="AG321" i="1" s="1"/>
  <c r="AE321" i="1"/>
  <c r="Z321" i="1"/>
  <c r="V321" i="1"/>
  <c r="U321" i="1"/>
  <c r="T321" i="1"/>
  <c r="S321" i="1"/>
  <c r="W321" i="1" s="1"/>
  <c r="V320" i="1"/>
  <c r="U320" i="1"/>
  <c r="T320" i="1"/>
  <c r="S320" i="1"/>
  <c r="W320" i="1" s="1"/>
  <c r="AE319" i="1"/>
  <c r="V319" i="1"/>
  <c r="U319" i="1"/>
  <c r="T319" i="1"/>
  <c r="S319" i="1"/>
  <c r="W319" i="1" s="1"/>
  <c r="V318" i="1"/>
  <c r="AA317" i="1" s="1"/>
  <c r="U318" i="1"/>
  <c r="T318" i="1"/>
  <c r="Y317" i="1" s="1"/>
  <c r="S318" i="1"/>
  <c r="X317" i="1" s="1"/>
  <c r="AF317" i="1"/>
  <c r="AE317" i="1"/>
  <c r="Z317" i="1"/>
  <c r="V317" i="1"/>
  <c r="U317" i="1"/>
  <c r="T317" i="1"/>
  <c r="S317" i="1"/>
  <c r="W317" i="1" s="1"/>
  <c r="K317" i="1"/>
  <c r="V316" i="1"/>
  <c r="U316" i="1"/>
  <c r="T316" i="1"/>
  <c r="Y313" i="1" s="1"/>
  <c r="S316" i="1"/>
  <c r="W316" i="1" s="1"/>
  <c r="AE315" i="1"/>
  <c r="V315" i="1"/>
  <c r="U315" i="1"/>
  <c r="T315" i="1"/>
  <c r="S315" i="1"/>
  <c r="W315" i="1" s="1"/>
  <c r="V314" i="1"/>
  <c r="U314" i="1"/>
  <c r="Z313" i="1" s="1"/>
  <c r="K313" i="1" s="1"/>
  <c r="T314" i="1"/>
  <c r="S314" i="1"/>
  <c r="X313" i="1" s="1"/>
  <c r="AE313" i="1"/>
  <c r="AF313" i="1" s="1"/>
  <c r="AA313" i="1"/>
  <c r="V313" i="1"/>
  <c r="U313" i="1"/>
  <c r="T313" i="1"/>
  <c r="S313" i="1"/>
  <c r="W313" i="1" s="1"/>
  <c r="V312" i="1"/>
  <c r="U312" i="1"/>
  <c r="Z311" i="1" s="1"/>
  <c r="K311" i="1" s="1"/>
  <c r="T312" i="1"/>
  <c r="S312" i="1"/>
  <c r="W312" i="1" s="1"/>
  <c r="AB311" i="1" s="1"/>
  <c r="AE311" i="1"/>
  <c r="AF311" i="1" s="1"/>
  <c r="AA311" i="1"/>
  <c r="Y311" i="1"/>
  <c r="V311" i="1"/>
  <c r="U311" i="1"/>
  <c r="T311" i="1"/>
  <c r="S311" i="1"/>
  <c r="W311" i="1" s="1"/>
  <c r="V310" i="1"/>
  <c r="U310" i="1"/>
  <c r="Z307" i="1" s="1"/>
  <c r="T310" i="1"/>
  <c r="S310" i="1"/>
  <c r="X307" i="1" s="1"/>
  <c r="AE309" i="1"/>
  <c r="V309" i="1"/>
  <c r="U309" i="1"/>
  <c r="T309" i="1"/>
  <c r="S309" i="1"/>
  <c r="W309" i="1" s="1"/>
  <c r="V308" i="1"/>
  <c r="U308" i="1"/>
  <c r="T308" i="1"/>
  <c r="S308" i="1"/>
  <c r="W308" i="1" s="1"/>
  <c r="AE307" i="1"/>
  <c r="AF307" i="1" s="1"/>
  <c r="AA307" i="1"/>
  <c r="Y307" i="1"/>
  <c r="V307" i="1"/>
  <c r="U307" i="1"/>
  <c r="T307" i="1"/>
  <c r="S307" i="1"/>
  <c r="W307" i="1" s="1"/>
  <c r="V306" i="1"/>
  <c r="U306" i="1"/>
  <c r="T306" i="1"/>
  <c r="Y303" i="1" s="1"/>
  <c r="S306" i="1"/>
  <c r="W306" i="1" s="1"/>
  <c r="AE305" i="1"/>
  <c r="V305" i="1"/>
  <c r="U305" i="1"/>
  <c r="T305" i="1"/>
  <c r="S305" i="1"/>
  <c r="W305" i="1" s="1"/>
  <c r="V304" i="1"/>
  <c r="U304" i="1"/>
  <c r="Z303" i="1" s="1"/>
  <c r="K303" i="1" s="1"/>
  <c r="T304" i="1"/>
  <c r="S304" i="1"/>
  <c r="X303" i="1" s="1"/>
  <c r="AE303" i="1"/>
  <c r="AF303" i="1" s="1"/>
  <c r="AA303" i="1"/>
  <c r="V303" i="1"/>
  <c r="U303" i="1"/>
  <c r="T303" i="1"/>
  <c r="S303" i="1"/>
  <c r="W303" i="1" s="1"/>
  <c r="V302" i="1"/>
  <c r="U302" i="1"/>
  <c r="T302" i="1"/>
  <c r="S302" i="1"/>
  <c r="W302" i="1" s="1"/>
  <c r="AE301" i="1"/>
  <c r="V301" i="1"/>
  <c r="U301" i="1"/>
  <c r="T301" i="1"/>
  <c r="S301" i="1"/>
  <c r="W301" i="1" s="1"/>
  <c r="V300" i="1"/>
  <c r="U300" i="1"/>
  <c r="T300" i="1"/>
  <c r="S300" i="1"/>
  <c r="W300" i="1" s="1"/>
  <c r="AE299" i="1"/>
  <c r="V299" i="1"/>
  <c r="U299" i="1"/>
  <c r="T299" i="1"/>
  <c r="S299" i="1"/>
  <c r="W299" i="1" s="1"/>
  <c r="V298" i="1"/>
  <c r="U298" i="1"/>
  <c r="T298" i="1"/>
  <c r="S298" i="1"/>
  <c r="X295" i="1" s="1"/>
  <c r="AE297" i="1"/>
  <c r="V297" i="1"/>
  <c r="U297" i="1"/>
  <c r="T297" i="1"/>
  <c r="S297" i="1"/>
  <c r="W297" i="1" s="1"/>
  <c r="V296" i="1"/>
  <c r="AA295" i="1" s="1"/>
  <c r="U296" i="1"/>
  <c r="T296" i="1"/>
  <c r="Y295" i="1" s="1"/>
  <c r="S296" i="1"/>
  <c r="W296" i="1" s="1"/>
  <c r="AF295" i="1"/>
  <c r="AE295" i="1"/>
  <c r="Z295" i="1"/>
  <c r="V295" i="1"/>
  <c r="U295" i="1"/>
  <c r="T295" i="1"/>
  <c r="S295" i="1"/>
  <c r="W295" i="1" s="1"/>
  <c r="K295" i="1"/>
  <c r="V294" i="1"/>
  <c r="U294" i="1"/>
  <c r="T294" i="1"/>
  <c r="S294" i="1"/>
  <c r="W294" i="1" s="1"/>
  <c r="AE293" i="1"/>
  <c r="V293" i="1"/>
  <c r="U293" i="1"/>
  <c r="T293" i="1"/>
  <c r="S293" i="1"/>
  <c r="W293" i="1" s="1"/>
  <c r="V292" i="1"/>
  <c r="U292" i="1"/>
  <c r="T292" i="1"/>
  <c r="S292" i="1"/>
  <c r="W292" i="1" s="1"/>
  <c r="AE291" i="1"/>
  <c r="V291" i="1"/>
  <c r="U291" i="1"/>
  <c r="T291" i="1"/>
  <c r="S291" i="1"/>
  <c r="W291" i="1" s="1"/>
  <c r="V290" i="1"/>
  <c r="U290" i="1"/>
  <c r="T290" i="1"/>
  <c r="S290" i="1"/>
  <c r="W290" i="1" s="1"/>
  <c r="AE289" i="1"/>
  <c r="V289" i="1"/>
  <c r="U289" i="1"/>
  <c r="T289" i="1"/>
  <c r="S289" i="1"/>
  <c r="W289" i="1" s="1"/>
  <c r="V288" i="1"/>
  <c r="U288" i="1"/>
  <c r="T288" i="1"/>
  <c r="S288" i="1"/>
  <c r="W288" i="1" s="1"/>
  <c r="AE287" i="1"/>
  <c r="V287" i="1"/>
  <c r="U287" i="1"/>
  <c r="T287" i="1"/>
  <c r="S287" i="1"/>
  <c r="W287" i="1" s="1"/>
  <c r="V286" i="1"/>
  <c r="U286" i="1"/>
  <c r="T286" i="1"/>
  <c r="S286" i="1"/>
  <c r="W286" i="1" s="1"/>
  <c r="AE285" i="1"/>
  <c r="V285" i="1"/>
  <c r="U285" i="1"/>
  <c r="T285" i="1"/>
  <c r="S285" i="1"/>
  <c r="W285" i="1" s="1"/>
  <c r="V284" i="1"/>
  <c r="U284" i="1"/>
  <c r="T284" i="1"/>
  <c r="S284" i="1"/>
  <c r="W284" i="1" s="1"/>
  <c r="AE283" i="1"/>
  <c r="V283" i="1"/>
  <c r="U283" i="1"/>
  <c r="T283" i="1"/>
  <c r="S283" i="1"/>
  <c r="W283" i="1" s="1"/>
  <c r="V282" i="1"/>
  <c r="U282" i="1"/>
  <c r="T282" i="1"/>
  <c r="S282" i="1"/>
  <c r="W282" i="1" s="1"/>
  <c r="AE281" i="1"/>
  <c r="V281" i="1"/>
  <c r="U281" i="1"/>
  <c r="T281" i="1"/>
  <c r="S281" i="1"/>
  <c r="W281" i="1" s="1"/>
  <c r="V280" i="1"/>
  <c r="U280" i="1"/>
  <c r="T280" i="1"/>
  <c r="S280" i="1"/>
  <c r="W280" i="1" s="1"/>
  <c r="AE279" i="1"/>
  <c r="V279" i="1"/>
  <c r="U279" i="1"/>
  <c r="T279" i="1"/>
  <c r="S279" i="1"/>
  <c r="W279" i="1" s="1"/>
  <c r="V278" i="1"/>
  <c r="U278" i="1"/>
  <c r="T278" i="1"/>
  <c r="S278" i="1"/>
  <c r="W278" i="1" s="1"/>
  <c r="AE277" i="1"/>
  <c r="V277" i="1"/>
  <c r="U277" i="1"/>
  <c r="T277" i="1"/>
  <c r="S277" i="1"/>
  <c r="W277" i="1" s="1"/>
  <c r="V276" i="1"/>
  <c r="U276" i="1"/>
  <c r="T276" i="1"/>
  <c r="S276" i="1"/>
  <c r="W276" i="1" s="1"/>
  <c r="AE275" i="1"/>
  <c r="V275" i="1"/>
  <c r="U275" i="1"/>
  <c r="T275" i="1"/>
  <c r="S275" i="1"/>
  <c r="W275" i="1" s="1"/>
  <c r="V274" i="1"/>
  <c r="AA271" i="1" s="1"/>
  <c r="U274" i="1"/>
  <c r="T274" i="1"/>
  <c r="S274" i="1"/>
  <c r="W274" i="1" s="1"/>
  <c r="AE273" i="1"/>
  <c r="V273" i="1"/>
  <c r="U273" i="1"/>
  <c r="T273" i="1"/>
  <c r="S273" i="1"/>
  <c r="W273" i="1" s="1"/>
  <c r="V272" i="1"/>
  <c r="U272" i="1"/>
  <c r="Z271" i="1" s="1"/>
  <c r="K271" i="1" s="1"/>
  <c r="T272" i="1"/>
  <c r="S272" i="1"/>
  <c r="W272" i="1" s="1"/>
  <c r="AE271" i="1"/>
  <c r="AF271" i="1" s="1"/>
  <c r="AG265" i="1" s="1"/>
  <c r="Y271" i="1"/>
  <c r="V271" i="1"/>
  <c r="U271" i="1"/>
  <c r="T271" i="1"/>
  <c r="S271" i="1"/>
  <c r="W271" i="1" s="1"/>
  <c r="V270" i="1"/>
  <c r="U270" i="1"/>
  <c r="T270" i="1"/>
  <c r="S270" i="1"/>
  <c r="X265" i="1" s="1"/>
  <c r="AE269" i="1"/>
  <c r="V269" i="1"/>
  <c r="U269" i="1"/>
  <c r="T269" i="1"/>
  <c r="S269" i="1"/>
  <c r="W269" i="1" s="1"/>
  <c r="V268" i="1"/>
  <c r="AA265" i="1" s="1"/>
  <c r="U268" i="1"/>
  <c r="T268" i="1"/>
  <c r="Y265" i="1" s="1"/>
  <c r="S268" i="1"/>
  <c r="W268" i="1" s="1"/>
  <c r="AE267" i="1"/>
  <c r="V267" i="1"/>
  <c r="U267" i="1"/>
  <c r="T267" i="1"/>
  <c r="S267" i="1"/>
  <c r="W267" i="1" s="1"/>
  <c r="V266" i="1"/>
  <c r="U266" i="1"/>
  <c r="T266" i="1"/>
  <c r="S266" i="1"/>
  <c r="W266" i="1" s="1"/>
  <c r="AF265" i="1"/>
  <c r="AE265" i="1"/>
  <c r="Z265" i="1"/>
  <c r="V265" i="1"/>
  <c r="U265" i="1"/>
  <c r="T265" i="1"/>
  <c r="S265" i="1"/>
  <c r="W265" i="1" s="1"/>
  <c r="K265" i="1"/>
  <c r="V264" i="1"/>
  <c r="AA263" i="1" s="1"/>
  <c r="U264" i="1"/>
  <c r="Z263" i="1" s="1"/>
  <c r="K263" i="1" s="1"/>
  <c r="T264" i="1"/>
  <c r="Y263" i="1" s="1"/>
  <c r="S264" i="1"/>
  <c r="W264" i="1" s="1"/>
  <c r="AB263" i="1" s="1"/>
  <c r="AE263" i="1"/>
  <c r="AF263" i="1" s="1"/>
  <c r="X263" i="1"/>
  <c r="V263" i="1"/>
  <c r="U263" i="1"/>
  <c r="T263" i="1"/>
  <c r="S263" i="1"/>
  <c r="W263" i="1" s="1"/>
  <c r="V262" i="1"/>
  <c r="U262" i="1"/>
  <c r="T262" i="1"/>
  <c r="S262" i="1"/>
  <c r="W262" i="1" s="1"/>
  <c r="AE261" i="1"/>
  <c r="V261" i="1"/>
  <c r="U261" i="1"/>
  <c r="T261" i="1"/>
  <c r="S261" i="1"/>
  <c r="W261" i="1" s="1"/>
  <c r="V260" i="1"/>
  <c r="AA259" i="1" s="1"/>
  <c r="U260" i="1"/>
  <c r="Z259" i="1" s="1"/>
  <c r="K259" i="1" s="1"/>
  <c r="T260" i="1"/>
  <c r="S260" i="1"/>
  <c r="W260" i="1" s="1"/>
  <c r="AE259" i="1"/>
  <c r="AF259" i="1" s="1"/>
  <c r="AG255" i="1" s="1"/>
  <c r="Y259" i="1"/>
  <c r="V259" i="1"/>
  <c r="U259" i="1"/>
  <c r="T259" i="1"/>
  <c r="S259" i="1"/>
  <c r="W259" i="1" s="1"/>
  <c r="V258" i="1"/>
  <c r="U258" i="1"/>
  <c r="Z255" i="1" s="1"/>
  <c r="K255" i="1" s="1"/>
  <c r="T258" i="1"/>
  <c r="S258" i="1"/>
  <c r="X255" i="1" s="1"/>
  <c r="AE257" i="1"/>
  <c r="V257" i="1"/>
  <c r="U257" i="1"/>
  <c r="T257" i="1"/>
  <c r="S257" i="1"/>
  <c r="W257" i="1" s="1"/>
  <c r="V256" i="1"/>
  <c r="U256" i="1"/>
  <c r="T256" i="1"/>
  <c r="S256" i="1"/>
  <c r="W256" i="1" s="1"/>
  <c r="AE255" i="1"/>
  <c r="AF255" i="1" s="1"/>
  <c r="AA255" i="1"/>
  <c r="Y255" i="1"/>
  <c r="V255" i="1"/>
  <c r="U255" i="1"/>
  <c r="T255" i="1"/>
  <c r="S255" i="1"/>
  <c r="W255" i="1" s="1"/>
  <c r="V254" i="1"/>
  <c r="U254" i="1"/>
  <c r="Z251" i="1" s="1"/>
  <c r="K251" i="1" s="1"/>
  <c r="T254" i="1"/>
  <c r="S254" i="1"/>
  <c r="W254" i="1" s="1"/>
  <c r="AE253" i="1"/>
  <c r="V253" i="1"/>
  <c r="U253" i="1"/>
  <c r="T253" i="1"/>
  <c r="S253" i="1"/>
  <c r="W253" i="1" s="1"/>
  <c r="V252" i="1"/>
  <c r="U252" i="1"/>
  <c r="T252" i="1"/>
  <c r="S252" i="1"/>
  <c r="W252" i="1" s="1"/>
  <c r="AB251" i="1" s="1"/>
  <c r="AE251" i="1"/>
  <c r="AF251" i="1" s="1"/>
  <c r="AG251" i="1" s="1"/>
  <c r="AA251" i="1"/>
  <c r="Y251" i="1"/>
  <c r="V251" i="1"/>
  <c r="U251" i="1"/>
  <c r="T251" i="1"/>
  <c r="S251" i="1"/>
  <c r="W251" i="1" s="1"/>
  <c r="V250" i="1"/>
  <c r="U250" i="1"/>
  <c r="T250" i="1"/>
  <c r="S250" i="1"/>
  <c r="W250" i="1" s="1"/>
  <c r="AE249" i="1"/>
  <c r="V249" i="1"/>
  <c r="U249" i="1"/>
  <c r="T249" i="1"/>
  <c r="S249" i="1"/>
  <c r="W249" i="1" s="1"/>
  <c r="V248" i="1"/>
  <c r="AA237" i="1" s="1"/>
  <c r="U248" i="1"/>
  <c r="T248" i="1"/>
  <c r="S248" i="1"/>
  <c r="W248" i="1" s="1"/>
  <c r="AE247" i="1"/>
  <c r="V247" i="1"/>
  <c r="U247" i="1"/>
  <c r="T247" i="1"/>
  <c r="S247" i="1"/>
  <c r="W247" i="1" s="1"/>
  <c r="V246" i="1"/>
  <c r="U246" i="1"/>
  <c r="Z237" i="1" s="1"/>
  <c r="K237" i="1" s="1"/>
  <c r="T246" i="1"/>
  <c r="S246" i="1"/>
  <c r="W246" i="1" s="1"/>
  <c r="AE245" i="1"/>
  <c r="V245" i="1"/>
  <c r="U245" i="1"/>
  <c r="T245" i="1"/>
  <c r="S245" i="1"/>
  <c r="W245" i="1" s="1"/>
  <c r="V244" i="1"/>
  <c r="U244" i="1"/>
  <c r="T244" i="1"/>
  <c r="S244" i="1"/>
  <c r="W244" i="1" s="1"/>
  <c r="AE243" i="1"/>
  <c r="V243" i="1"/>
  <c r="U243" i="1"/>
  <c r="T243" i="1"/>
  <c r="S243" i="1"/>
  <c r="W243" i="1" s="1"/>
  <c r="V242" i="1"/>
  <c r="U242" i="1"/>
  <c r="T242" i="1"/>
  <c r="S242" i="1"/>
  <c r="W242" i="1" s="1"/>
  <c r="AE241" i="1"/>
  <c r="V241" i="1"/>
  <c r="U241" i="1"/>
  <c r="T241" i="1"/>
  <c r="S241" i="1"/>
  <c r="W241" i="1" s="1"/>
  <c r="V240" i="1"/>
  <c r="U240" i="1"/>
  <c r="T240" i="1"/>
  <c r="S240" i="1"/>
  <c r="W240" i="1" s="1"/>
  <c r="AE239" i="1"/>
  <c r="V239" i="1"/>
  <c r="U239" i="1"/>
  <c r="T239" i="1"/>
  <c r="S239" i="1"/>
  <c r="W239" i="1" s="1"/>
  <c r="V238" i="1"/>
  <c r="U238" i="1"/>
  <c r="T238" i="1"/>
  <c r="S238" i="1"/>
  <c r="W238" i="1" s="1"/>
  <c r="AE237" i="1"/>
  <c r="AF237" i="1" s="1"/>
  <c r="Y237" i="1"/>
  <c r="V237" i="1"/>
  <c r="U237" i="1"/>
  <c r="T237" i="1"/>
  <c r="S237" i="1"/>
  <c r="W237" i="1" s="1"/>
  <c r="V236" i="1"/>
  <c r="U236" i="1"/>
  <c r="T236" i="1"/>
  <c r="S236" i="1"/>
  <c r="W236" i="1" s="1"/>
  <c r="AE235" i="1"/>
  <c r="V235" i="1"/>
  <c r="U235" i="1"/>
  <c r="T235" i="1"/>
  <c r="S235" i="1"/>
  <c r="W235" i="1" s="1"/>
  <c r="V234" i="1"/>
  <c r="AA225" i="1" s="1"/>
  <c r="U234" i="1"/>
  <c r="T234" i="1"/>
  <c r="S234" i="1"/>
  <c r="W234" i="1" s="1"/>
  <c r="AE233" i="1"/>
  <c r="AF225" i="1" s="1"/>
  <c r="V233" i="1"/>
  <c r="U233" i="1"/>
  <c r="T233" i="1"/>
  <c r="S233" i="1"/>
  <c r="W233" i="1" s="1"/>
  <c r="V232" i="1"/>
  <c r="U232" i="1"/>
  <c r="Z225" i="1" s="1"/>
  <c r="K225" i="1" s="1"/>
  <c r="T232" i="1"/>
  <c r="S232" i="1"/>
  <c r="W232" i="1" s="1"/>
  <c r="AE231" i="1"/>
  <c r="V231" i="1"/>
  <c r="U231" i="1"/>
  <c r="T231" i="1"/>
  <c r="S231" i="1"/>
  <c r="W231" i="1" s="1"/>
  <c r="V230" i="1"/>
  <c r="U230" i="1"/>
  <c r="T230" i="1"/>
  <c r="Y225" i="1" s="1"/>
  <c r="S230" i="1"/>
  <c r="W230" i="1" s="1"/>
  <c r="AE229" i="1"/>
  <c r="V229" i="1"/>
  <c r="U229" i="1"/>
  <c r="T229" i="1"/>
  <c r="S229" i="1"/>
  <c r="W229" i="1" s="1"/>
  <c r="V228" i="1"/>
  <c r="U228" i="1"/>
  <c r="T228" i="1"/>
  <c r="S228" i="1"/>
  <c r="W228" i="1" s="1"/>
  <c r="AE227" i="1"/>
  <c r="V227" i="1"/>
  <c r="U227" i="1"/>
  <c r="T227" i="1"/>
  <c r="S227" i="1"/>
  <c r="W227" i="1" s="1"/>
  <c r="V226" i="1"/>
  <c r="U226" i="1"/>
  <c r="T226" i="1"/>
  <c r="S226" i="1"/>
  <c r="W226" i="1" s="1"/>
  <c r="AE225" i="1"/>
  <c r="X225" i="1"/>
  <c r="V225" i="1"/>
  <c r="U225" i="1"/>
  <c r="T225" i="1"/>
  <c r="S225" i="1"/>
  <c r="W225" i="1" s="1"/>
  <c r="V224" i="1"/>
  <c r="AA223" i="1" s="1"/>
  <c r="U224" i="1"/>
  <c r="T224" i="1"/>
  <c r="Y223" i="1" s="1"/>
  <c r="S224" i="1"/>
  <c r="W224" i="1" s="1"/>
  <c r="AB223" i="1" s="1"/>
  <c r="AF223" i="1"/>
  <c r="AE223" i="1"/>
  <c r="Z223" i="1"/>
  <c r="X223" i="1"/>
  <c r="V223" i="1"/>
  <c r="U223" i="1"/>
  <c r="T223" i="1"/>
  <c r="S223" i="1"/>
  <c r="W223" i="1" s="1"/>
  <c r="V222" i="1"/>
  <c r="U222" i="1"/>
  <c r="T222" i="1"/>
  <c r="S222" i="1"/>
  <c r="W222" i="1" s="1"/>
  <c r="AE221" i="1"/>
  <c r="V221" i="1"/>
  <c r="U221" i="1"/>
  <c r="T221" i="1"/>
  <c r="S221" i="1"/>
  <c r="W221" i="1" s="1"/>
  <c r="V220" i="1"/>
  <c r="U220" i="1"/>
  <c r="T220" i="1"/>
  <c r="S220" i="1"/>
  <c r="W220" i="1" s="1"/>
  <c r="AE219" i="1"/>
  <c r="V219" i="1"/>
  <c r="U219" i="1"/>
  <c r="T219" i="1"/>
  <c r="S219" i="1"/>
  <c r="W219" i="1" s="1"/>
  <c r="V218" i="1"/>
  <c r="U218" i="1"/>
  <c r="Z215" i="1" s="1"/>
  <c r="T218" i="1"/>
  <c r="S218" i="1"/>
  <c r="W218" i="1" s="1"/>
  <c r="AE217" i="1"/>
  <c r="V217" i="1"/>
  <c r="U217" i="1"/>
  <c r="T217" i="1"/>
  <c r="S217" i="1"/>
  <c r="W217" i="1" s="1"/>
  <c r="V216" i="1"/>
  <c r="U216" i="1"/>
  <c r="T216" i="1"/>
  <c r="S216" i="1"/>
  <c r="W216" i="1" s="1"/>
  <c r="AE215" i="1"/>
  <c r="AF215" i="1" s="1"/>
  <c r="AA215" i="1"/>
  <c r="Y215" i="1"/>
  <c r="V215" i="1"/>
  <c r="U215" i="1"/>
  <c r="T215" i="1"/>
  <c r="S215" i="1"/>
  <c r="W215" i="1" s="1"/>
  <c r="V214" i="1"/>
  <c r="U214" i="1"/>
  <c r="Z207" i="1" s="1"/>
  <c r="T214" i="1"/>
  <c r="S214" i="1"/>
  <c r="W214" i="1" s="1"/>
  <c r="AE213" i="1"/>
  <c r="V213" i="1"/>
  <c r="U213" i="1"/>
  <c r="T213" i="1"/>
  <c r="S213" i="1"/>
  <c r="W213" i="1" s="1"/>
  <c r="V212" i="1"/>
  <c r="U212" i="1"/>
  <c r="T212" i="1"/>
  <c r="Y207" i="1" s="1"/>
  <c r="S212" i="1"/>
  <c r="W212" i="1" s="1"/>
  <c r="AB207" i="1" s="1"/>
  <c r="K207" i="1" s="1"/>
  <c r="AE211" i="1"/>
  <c r="V211" i="1"/>
  <c r="U211" i="1"/>
  <c r="T211" i="1"/>
  <c r="S211" i="1"/>
  <c r="W211" i="1" s="1"/>
  <c r="V210" i="1"/>
  <c r="U210" i="1"/>
  <c r="T210" i="1"/>
  <c r="S210" i="1"/>
  <c r="W210" i="1" s="1"/>
  <c r="AE209" i="1"/>
  <c r="V209" i="1"/>
  <c r="U209" i="1"/>
  <c r="T209" i="1"/>
  <c r="S209" i="1"/>
  <c r="W209" i="1" s="1"/>
  <c r="V208" i="1"/>
  <c r="U208" i="1"/>
  <c r="T208" i="1"/>
  <c r="S208" i="1"/>
  <c r="W208" i="1" s="1"/>
  <c r="AE207" i="1"/>
  <c r="AF207" i="1" s="1"/>
  <c r="AG207" i="1" s="1"/>
  <c r="AA207" i="1"/>
  <c r="V207" i="1"/>
  <c r="U207" i="1"/>
  <c r="T207" i="1"/>
  <c r="S207" i="1"/>
  <c r="W207" i="1" s="1"/>
  <c r="V206" i="1"/>
  <c r="U206" i="1"/>
  <c r="Z201" i="1" s="1"/>
  <c r="T206" i="1"/>
  <c r="S206" i="1"/>
  <c r="W206" i="1" s="1"/>
  <c r="AE205" i="1"/>
  <c r="V205" i="1"/>
  <c r="U205" i="1"/>
  <c r="T205" i="1"/>
  <c r="S205" i="1"/>
  <c r="W205" i="1" s="1"/>
  <c r="V204" i="1"/>
  <c r="AA201" i="1" s="1"/>
  <c r="U204" i="1"/>
  <c r="T204" i="1"/>
  <c r="Y201" i="1" s="1"/>
  <c r="S204" i="1"/>
  <c r="W204" i="1" s="1"/>
  <c r="AE203" i="1"/>
  <c r="V203" i="1"/>
  <c r="U203" i="1"/>
  <c r="T203" i="1"/>
  <c r="S203" i="1"/>
  <c r="W203" i="1" s="1"/>
  <c r="V202" i="1"/>
  <c r="U202" i="1"/>
  <c r="T202" i="1"/>
  <c r="S202" i="1"/>
  <c r="W202" i="1" s="1"/>
  <c r="AF201" i="1"/>
  <c r="AG201" i="1" s="1"/>
  <c r="AE201" i="1"/>
  <c r="X201" i="1"/>
  <c r="V201" i="1"/>
  <c r="U201" i="1"/>
  <c r="T201" i="1"/>
  <c r="S201" i="1"/>
  <c r="W201" i="1" s="1"/>
  <c r="V200" i="1"/>
  <c r="AA193" i="1" s="1"/>
  <c r="U200" i="1"/>
  <c r="T200" i="1"/>
  <c r="S200" i="1"/>
  <c r="W200" i="1" s="1"/>
  <c r="AE199" i="1"/>
  <c r="V199" i="1"/>
  <c r="U199" i="1"/>
  <c r="T199" i="1"/>
  <c r="S199" i="1"/>
  <c r="W199" i="1" s="1"/>
  <c r="V198" i="1"/>
  <c r="U198" i="1"/>
  <c r="T198" i="1"/>
  <c r="Y193" i="1" s="1"/>
  <c r="S198" i="1"/>
  <c r="W198" i="1" s="1"/>
  <c r="AE197" i="1"/>
  <c r="V197" i="1"/>
  <c r="U197" i="1"/>
  <c r="T197" i="1"/>
  <c r="S197" i="1"/>
  <c r="W197" i="1" s="1"/>
  <c r="V196" i="1"/>
  <c r="U196" i="1"/>
  <c r="T196" i="1"/>
  <c r="S196" i="1"/>
  <c r="W196" i="1" s="1"/>
  <c r="AE195" i="1"/>
  <c r="V195" i="1"/>
  <c r="U195" i="1"/>
  <c r="T195" i="1"/>
  <c r="S195" i="1"/>
  <c r="W195" i="1" s="1"/>
  <c r="V194" i="1"/>
  <c r="U194" i="1"/>
  <c r="T194" i="1"/>
  <c r="S194" i="1"/>
  <c r="W194" i="1" s="1"/>
  <c r="AF193" i="1"/>
  <c r="AG193" i="1" s="1"/>
  <c r="AE193" i="1"/>
  <c r="Z193" i="1"/>
  <c r="X193" i="1"/>
  <c r="V193" i="1"/>
  <c r="U193" i="1"/>
  <c r="T193" i="1"/>
  <c r="S193" i="1"/>
  <c r="W193" i="1" s="1"/>
  <c r="V192" i="1"/>
  <c r="U192" i="1"/>
  <c r="T192" i="1"/>
  <c r="S192" i="1"/>
  <c r="W192" i="1" s="1"/>
  <c r="AE191" i="1"/>
  <c r="V191" i="1"/>
  <c r="U191" i="1"/>
  <c r="T191" i="1"/>
  <c r="S191" i="1"/>
  <c r="W191" i="1" s="1"/>
  <c r="V190" i="1"/>
  <c r="U190" i="1"/>
  <c r="Z187" i="1" s="1"/>
  <c r="T190" i="1"/>
  <c r="S190" i="1"/>
  <c r="X187" i="1" s="1"/>
  <c r="AE189" i="1"/>
  <c r="V189" i="1"/>
  <c r="U189" i="1"/>
  <c r="T189" i="1"/>
  <c r="S189" i="1"/>
  <c r="W189" i="1" s="1"/>
  <c r="V188" i="1"/>
  <c r="U188" i="1"/>
  <c r="T188" i="1"/>
  <c r="S188" i="1"/>
  <c r="W188" i="1" s="1"/>
  <c r="AE187" i="1"/>
  <c r="AF187" i="1" s="1"/>
  <c r="AG187" i="1" s="1"/>
  <c r="AA187" i="1"/>
  <c r="Y187" i="1"/>
  <c r="V187" i="1"/>
  <c r="U187" i="1"/>
  <c r="T187" i="1"/>
  <c r="S187" i="1"/>
  <c r="W187" i="1" s="1"/>
  <c r="V186" i="1"/>
  <c r="U186" i="1"/>
  <c r="T186" i="1"/>
  <c r="S186" i="1"/>
  <c r="W186" i="1" s="1"/>
  <c r="AE185" i="1"/>
  <c r="V185" i="1"/>
  <c r="U185" i="1"/>
  <c r="T185" i="1"/>
  <c r="S185" i="1"/>
  <c r="W185" i="1" s="1"/>
  <c r="V184" i="1"/>
  <c r="AA179" i="1" s="1"/>
  <c r="U184" i="1"/>
  <c r="T184" i="1"/>
  <c r="Y179" i="1" s="1"/>
  <c r="S184" i="1"/>
  <c r="W184" i="1" s="1"/>
  <c r="AE183" i="1"/>
  <c r="V183" i="1"/>
  <c r="U183" i="1"/>
  <c r="T183" i="1"/>
  <c r="S183" i="1"/>
  <c r="W183" i="1" s="1"/>
  <c r="V182" i="1"/>
  <c r="U182" i="1"/>
  <c r="T182" i="1"/>
  <c r="S182" i="1"/>
  <c r="W182" i="1" s="1"/>
  <c r="AE181" i="1"/>
  <c r="V181" i="1"/>
  <c r="U181" i="1"/>
  <c r="T181" i="1"/>
  <c r="S181" i="1"/>
  <c r="W181" i="1" s="1"/>
  <c r="V180" i="1"/>
  <c r="U180" i="1"/>
  <c r="T180" i="1"/>
  <c r="S180" i="1"/>
  <c r="W180" i="1" s="1"/>
  <c r="AF179" i="1"/>
  <c r="AE179" i="1"/>
  <c r="Z179" i="1"/>
  <c r="X179" i="1"/>
  <c r="V179" i="1"/>
  <c r="U179" i="1"/>
  <c r="T179" i="1"/>
  <c r="S179" i="1"/>
  <c r="W179" i="1" s="1"/>
  <c r="V178" i="1"/>
  <c r="AA173" i="1" s="1"/>
  <c r="U178" i="1"/>
  <c r="T178" i="1"/>
  <c r="S178" i="1"/>
  <c r="W178" i="1" s="1"/>
  <c r="AE177" i="1"/>
  <c r="V177" i="1"/>
  <c r="U177" i="1"/>
  <c r="T177" i="1"/>
  <c r="S177" i="1"/>
  <c r="W177" i="1" s="1"/>
  <c r="V176" i="1"/>
  <c r="U176" i="1"/>
  <c r="T176" i="1"/>
  <c r="Y173" i="1" s="1"/>
  <c r="S176" i="1"/>
  <c r="W176" i="1" s="1"/>
  <c r="AE175" i="1"/>
  <c r="V175" i="1"/>
  <c r="U175" i="1"/>
  <c r="T175" i="1"/>
  <c r="S175" i="1"/>
  <c r="W175" i="1" s="1"/>
  <c r="V174" i="1"/>
  <c r="U174" i="1"/>
  <c r="T174" i="1"/>
  <c r="S174" i="1"/>
  <c r="W174" i="1" s="1"/>
  <c r="AF173" i="1"/>
  <c r="AE173" i="1"/>
  <c r="Z173" i="1"/>
  <c r="X173" i="1"/>
  <c r="V173" i="1"/>
  <c r="U173" i="1"/>
  <c r="T173" i="1"/>
  <c r="S173" i="1"/>
  <c r="W173" i="1" s="1"/>
  <c r="V172" i="1"/>
  <c r="AA167" i="1" s="1"/>
  <c r="U172" i="1"/>
  <c r="T172" i="1"/>
  <c r="S172" i="1"/>
  <c r="W172" i="1" s="1"/>
  <c r="AE171" i="1"/>
  <c r="V171" i="1"/>
  <c r="U171" i="1"/>
  <c r="T171" i="1"/>
  <c r="S171" i="1"/>
  <c r="W171" i="1" s="1"/>
  <c r="V170" i="1"/>
  <c r="U170" i="1"/>
  <c r="T170" i="1"/>
  <c r="Y167" i="1" s="1"/>
  <c r="S170" i="1"/>
  <c r="X167" i="1" s="1"/>
  <c r="AE169" i="1"/>
  <c r="V169" i="1"/>
  <c r="U169" i="1"/>
  <c r="T169" i="1"/>
  <c r="S169" i="1"/>
  <c r="W169" i="1" s="1"/>
  <c r="V168" i="1"/>
  <c r="U168" i="1"/>
  <c r="T168" i="1"/>
  <c r="S168" i="1"/>
  <c r="W168" i="1" s="1"/>
  <c r="AF167" i="1"/>
  <c r="AE167" i="1"/>
  <c r="Z167" i="1"/>
  <c r="V167" i="1"/>
  <c r="U167" i="1"/>
  <c r="T167" i="1"/>
  <c r="S167" i="1"/>
  <c r="W167" i="1" s="1"/>
  <c r="V166" i="1"/>
  <c r="U166" i="1"/>
  <c r="T166" i="1"/>
  <c r="Y161" i="1" s="1"/>
  <c r="S166" i="1"/>
  <c r="W166" i="1" s="1"/>
  <c r="AE165" i="1"/>
  <c r="V165" i="1"/>
  <c r="U165" i="1"/>
  <c r="T165" i="1"/>
  <c r="S165" i="1"/>
  <c r="W165" i="1" s="1"/>
  <c r="V164" i="1"/>
  <c r="U164" i="1"/>
  <c r="Z161" i="1" s="1"/>
  <c r="T164" i="1"/>
  <c r="S164" i="1"/>
  <c r="X161" i="1" s="1"/>
  <c r="AE163" i="1"/>
  <c r="V163" i="1"/>
  <c r="U163" i="1"/>
  <c r="T163" i="1"/>
  <c r="S163" i="1"/>
  <c r="W163" i="1" s="1"/>
  <c r="V162" i="1"/>
  <c r="U162" i="1"/>
  <c r="T162" i="1"/>
  <c r="S162" i="1"/>
  <c r="W162" i="1" s="1"/>
  <c r="AE161" i="1"/>
  <c r="AF161" i="1" s="1"/>
  <c r="AG161" i="1" s="1"/>
  <c r="AA161" i="1"/>
  <c r="V161" i="1"/>
  <c r="U161" i="1"/>
  <c r="T161" i="1"/>
  <c r="S161" i="1"/>
  <c r="W161" i="1" s="1"/>
  <c r="V160" i="1"/>
  <c r="AA159" i="1" s="1"/>
  <c r="U160" i="1"/>
  <c r="T160" i="1"/>
  <c r="Y159" i="1" s="1"/>
  <c r="S160" i="1"/>
  <c r="W160" i="1" s="1"/>
  <c r="AB159" i="1" s="1"/>
  <c r="AF159" i="1"/>
  <c r="AE159" i="1"/>
  <c r="Z159" i="1"/>
  <c r="X159" i="1"/>
  <c r="V159" i="1"/>
  <c r="U159" i="1"/>
  <c r="T159" i="1"/>
  <c r="S159" i="1"/>
  <c r="W159" i="1" s="1"/>
  <c r="V158" i="1"/>
  <c r="U158" i="1"/>
  <c r="Z151" i="1" s="1"/>
  <c r="T158" i="1"/>
  <c r="S158" i="1"/>
  <c r="W158" i="1" s="1"/>
  <c r="AE157" i="1"/>
  <c r="V157" i="1"/>
  <c r="U157" i="1"/>
  <c r="T157" i="1"/>
  <c r="S157" i="1"/>
  <c r="W157" i="1" s="1"/>
  <c r="V156" i="1"/>
  <c r="U156" i="1"/>
  <c r="T156" i="1"/>
  <c r="S156" i="1"/>
  <c r="W156" i="1" s="1"/>
  <c r="AE155" i="1"/>
  <c r="V155" i="1"/>
  <c r="U155" i="1"/>
  <c r="T155" i="1"/>
  <c r="S155" i="1"/>
  <c r="W155" i="1" s="1"/>
  <c r="V154" i="1"/>
  <c r="U154" i="1"/>
  <c r="T154" i="1"/>
  <c r="S154" i="1"/>
  <c r="W154" i="1" s="1"/>
  <c r="AE153" i="1"/>
  <c r="V153" i="1"/>
  <c r="U153" i="1"/>
  <c r="T153" i="1"/>
  <c r="S153" i="1"/>
  <c r="W153" i="1" s="1"/>
  <c r="V152" i="1"/>
  <c r="U152" i="1"/>
  <c r="T152" i="1"/>
  <c r="S152" i="1"/>
  <c r="W152" i="1" s="1"/>
  <c r="AG151" i="1"/>
  <c r="AE151" i="1"/>
  <c r="AF151" i="1" s="1"/>
  <c r="AA151" i="1"/>
  <c r="Y151" i="1"/>
  <c r="V151" i="1"/>
  <c r="U151" i="1"/>
  <c r="T151" i="1"/>
  <c r="S151" i="1"/>
  <c r="W151" i="1" s="1"/>
  <c r="V150" i="1"/>
  <c r="U150" i="1"/>
  <c r="T150" i="1"/>
  <c r="S150" i="1"/>
  <c r="W150" i="1" s="1"/>
  <c r="AE149" i="1"/>
  <c r="V149" i="1"/>
  <c r="U149" i="1"/>
  <c r="T149" i="1"/>
  <c r="S149" i="1"/>
  <c r="V148" i="1"/>
  <c r="U148" i="1"/>
  <c r="T148" i="1"/>
  <c r="S148" i="1"/>
  <c r="X143" i="1" s="1"/>
  <c r="AE147" i="1"/>
  <c r="V147" i="1"/>
  <c r="U147" i="1"/>
  <c r="T147" i="1"/>
  <c r="S147" i="1"/>
  <c r="W147" i="1" s="1"/>
  <c r="V146" i="1"/>
  <c r="U146" i="1"/>
  <c r="T146" i="1"/>
  <c r="S146" i="1"/>
  <c r="W146" i="1" s="1"/>
  <c r="AE145" i="1"/>
  <c r="V145" i="1"/>
  <c r="U145" i="1"/>
  <c r="T145" i="1"/>
  <c r="S145" i="1"/>
  <c r="V144" i="1"/>
  <c r="U144" i="1"/>
  <c r="T144" i="1"/>
  <c r="S144" i="1"/>
  <c r="W144" i="1" s="1"/>
  <c r="AF143" i="1"/>
  <c r="AG143" i="1" s="1"/>
  <c r="AE143" i="1"/>
  <c r="Z143" i="1"/>
  <c r="V143" i="1"/>
  <c r="U143" i="1"/>
  <c r="T143" i="1"/>
  <c r="S143" i="1"/>
  <c r="V142" i="1"/>
  <c r="U142" i="1"/>
  <c r="Z137" i="1" s="1"/>
  <c r="T142" i="1"/>
  <c r="S142" i="1"/>
  <c r="AE141" i="1"/>
  <c r="V141" i="1"/>
  <c r="U141" i="1"/>
  <c r="T141" i="1"/>
  <c r="S141" i="1"/>
  <c r="W141" i="1" s="1"/>
  <c r="V140" i="1"/>
  <c r="U140" i="1"/>
  <c r="T140" i="1"/>
  <c r="S140" i="1"/>
  <c r="W140" i="1" s="1"/>
  <c r="AE139" i="1"/>
  <c r="V139" i="1"/>
  <c r="U139" i="1"/>
  <c r="T139" i="1"/>
  <c r="S139" i="1"/>
  <c r="V138" i="1"/>
  <c r="U138" i="1"/>
  <c r="T138" i="1"/>
  <c r="S138" i="1"/>
  <c r="W138" i="1" s="1"/>
  <c r="AE137" i="1"/>
  <c r="AA137" i="1"/>
  <c r="Y137" i="1"/>
  <c r="V137" i="1"/>
  <c r="U137" i="1"/>
  <c r="T137" i="1"/>
  <c r="S137" i="1"/>
  <c r="W137" i="1" s="1"/>
  <c r="V136" i="1"/>
  <c r="U136" i="1"/>
  <c r="T136" i="1"/>
  <c r="S136" i="1"/>
  <c r="X129" i="1" s="1"/>
  <c r="AE135" i="1"/>
  <c r="V135" i="1"/>
  <c r="U135" i="1"/>
  <c r="T135" i="1"/>
  <c r="S135" i="1"/>
  <c r="V134" i="1"/>
  <c r="U134" i="1"/>
  <c r="T134" i="1"/>
  <c r="S134" i="1"/>
  <c r="W134" i="1" s="1"/>
  <c r="AE133" i="1"/>
  <c r="V133" i="1"/>
  <c r="U133" i="1"/>
  <c r="T133" i="1"/>
  <c r="S133" i="1"/>
  <c r="W133" i="1" s="1"/>
  <c r="V132" i="1"/>
  <c r="U132" i="1"/>
  <c r="T132" i="1"/>
  <c r="S132" i="1"/>
  <c r="W132" i="1" s="1"/>
  <c r="AE131" i="1"/>
  <c r="V131" i="1"/>
  <c r="U131" i="1"/>
  <c r="T131" i="1"/>
  <c r="S131" i="1"/>
  <c r="W131" i="1" s="1"/>
  <c r="V130" i="1"/>
  <c r="AA129" i="1" s="1"/>
  <c r="U130" i="1"/>
  <c r="T130" i="1"/>
  <c r="S130" i="1"/>
  <c r="W130" i="1" s="1"/>
  <c r="AF129" i="1"/>
  <c r="AE129" i="1"/>
  <c r="Z129" i="1"/>
  <c r="Y129" i="1"/>
  <c r="V129" i="1"/>
  <c r="U129" i="1"/>
  <c r="T129" i="1"/>
  <c r="S129" i="1"/>
  <c r="W129" i="1" s="1"/>
  <c r="W128" i="1"/>
  <c r="V128" i="1"/>
  <c r="U128" i="1"/>
  <c r="T128" i="1"/>
  <c r="S128" i="1"/>
  <c r="X117" i="1" s="1"/>
  <c r="AE127" i="1"/>
  <c r="V127" i="1"/>
  <c r="U127" i="1"/>
  <c r="T127" i="1"/>
  <c r="S127" i="1"/>
  <c r="W127" i="1" s="1"/>
  <c r="V126" i="1"/>
  <c r="U126" i="1"/>
  <c r="T126" i="1"/>
  <c r="S126" i="1"/>
  <c r="W126" i="1" s="1"/>
  <c r="AE125" i="1"/>
  <c r="AF117" i="1" s="1"/>
  <c r="V125" i="1"/>
  <c r="U125" i="1"/>
  <c r="T125" i="1"/>
  <c r="S125" i="1"/>
  <c r="W125" i="1" s="1"/>
  <c r="V124" i="1"/>
  <c r="U124" i="1"/>
  <c r="Z117" i="1" s="1"/>
  <c r="T124" i="1"/>
  <c r="S124" i="1"/>
  <c r="W124" i="1" s="1"/>
  <c r="AE123" i="1"/>
  <c r="V123" i="1"/>
  <c r="U123" i="1"/>
  <c r="T123" i="1"/>
  <c r="S123" i="1"/>
  <c r="W123" i="1" s="1"/>
  <c r="V122" i="1"/>
  <c r="U122" i="1"/>
  <c r="T122" i="1"/>
  <c r="Y117" i="1" s="1"/>
  <c r="S122" i="1"/>
  <c r="W122" i="1" s="1"/>
  <c r="AE121" i="1"/>
  <c r="V121" i="1"/>
  <c r="U121" i="1"/>
  <c r="T121" i="1"/>
  <c r="S121" i="1"/>
  <c r="W121" i="1" s="1"/>
  <c r="V120" i="1"/>
  <c r="U120" i="1"/>
  <c r="T120" i="1"/>
  <c r="S120" i="1"/>
  <c r="W120" i="1" s="1"/>
  <c r="AE119" i="1"/>
  <c r="V119" i="1"/>
  <c r="U119" i="1"/>
  <c r="T119" i="1"/>
  <c r="S119" i="1"/>
  <c r="W119" i="1" s="1"/>
  <c r="V118" i="1"/>
  <c r="U118" i="1"/>
  <c r="T118" i="1"/>
  <c r="S118" i="1"/>
  <c r="W118" i="1" s="1"/>
  <c r="AE117" i="1"/>
  <c r="AA117" i="1"/>
  <c r="V117" i="1"/>
  <c r="U117" i="1"/>
  <c r="T117" i="1"/>
  <c r="S117" i="1"/>
  <c r="W117" i="1" s="1"/>
  <c r="V116" i="1"/>
  <c r="U116" i="1"/>
  <c r="T116" i="1"/>
  <c r="Y109" i="1" s="1"/>
  <c r="S116" i="1"/>
  <c r="W116" i="1" s="1"/>
  <c r="AE115" i="1"/>
  <c r="V115" i="1"/>
  <c r="U115" i="1"/>
  <c r="T115" i="1"/>
  <c r="S115" i="1"/>
  <c r="W115" i="1" s="1"/>
  <c r="V114" i="1"/>
  <c r="U114" i="1"/>
  <c r="T114" i="1"/>
  <c r="S114" i="1"/>
  <c r="W114" i="1" s="1"/>
  <c r="AE113" i="1"/>
  <c r="V113" i="1"/>
  <c r="U113" i="1"/>
  <c r="T113" i="1"/>
  <c r="S113" i="1"/>
  <c r="W113" i="1" s="1"/>
  <c r="V112" i="1"/>
  <c r="U112" i="1"/>
  <c r="T112" i="1"/>
  <c r="S112" i="1"/>
  <c r="W112" i="1" s="1"/>
  <c r="AE111" i="1"/>
  <c r="AF109" i="1" s="1"/>
  <c r="AG109" i="1" s="1"/>
  <c r="V111" i="1"/>
  <c r="U111" i="1"/>
  <c r="T111" i="1"/>
  <c r="S111" i="1"/>
  <c r="W111" i="1" s="1"/>
  <c r="V110" i="1"/>
  <c r="U110" i="1"/>
  <c r="Z109" i="1" s="1"/>
  <c r="T110" i="1"/>
  <c r="S110" i="1"/>
  <c r="W110" i="1" s="1"/>
  <c r="AE109" i="1"/>
  <c r="AA109" i="1"/>
  <c r="V109" i="1"/>
  <c r="U109" i="1"/>
  <c r="T109" i="1"/>
  <c r="S109" i="1"/>
  <c r="W109" i="1" s="1"/>
  <c r="V108" i="1"/>
  <c r="U108" i="1"/>
  <c r="T108" i="1"/>
  <c r="Y107" i="1" s="1"/>
  <c r="S108" i="1"/>
  <c r="W108" i="1" s="1"/>
  <c r="AB107" i="1" s="1"/>
  <c r="AF107" i="1"/>
  <c r="AE107" i="1"/>
  <c r="AA107" i="1"/>
  <c r="Z107" i="1"/>
  <c r="X107" i="1"/>
  <c r="V107" i="1"/>
  <c r="U107" i="1"/>
  <c r="T107" i="1"/>
  <c r="S107" i="1"/>
  <c r="W107" i="1" s="1"/>
  <c r="V106" i="1"/>
  <c r="U106" i="1"/>
  <c r="Z99" i="1" s="1"/>
  <c r="T106" i="1"/>
  <c r="S106" i="1"/>
  <c r="W106" i="1" s="1"/>
  <c r="AE105" i="1"/>
  <c r="V105" i="1"/>
  <c r="U105" i="1"/>
  <c r="T105" i="1"/>
  <c r="S105" i="1"/>
  <c r="W105" i="1" s="1"/>
  <c r="V104" i="1"/>
  <c r="U104" i="1"/>
  <c r="T104" i="1"/>
  <c r="Y99" i="1" s="1"/>
  <c r="S104" i="1"/>
  <c r="W104" i="1" s="1"/>
  <c r="AE103" i="1"/>
  <c r="V103" i="1"/>
  <c r="U103" i="1"/>
  <c r="T103" i="1"/>
  <c r="S103" i="1"/>
  <c r="W103" i="1" s="1"/>
  <c r="V102" i="1"/>
  <c r="U102" i="1"/>
  <c r="T102" i="1"/>
  <c r="S102" i="1"/>
  <c r="X99" i="1" s="1"/>
  <c r="AE101" i="1"/>
  <c r="V101" i="1"/>
  <c r="U101" i="1"/>
  <c r="T101" i="1"/>
  <c r="S101" i="1"/>
  <c r="W101" i="1" s="1"/>
  <c r="V100" i="1"/>
  <c r="U100" i="1"/>
  <c r="T100" i="1"/>
  <c r="S100" i="1"/>
  <c r="W100" i="1" s="1"/>
  <c r="AG99" i="1"/>
  <c r="AF99" i="1"/>
  <c r="AE99" i="1"/>
  <c r="AA99" i="1"/>
  <c r="V99" i="1"/>
  <c r="U99" i="1"/>
  <c r="T99" i="1"/>
  <c r="S99" i="1"/>
  <c r="W99" i="1" s="1"/>
  <c r="V98" i="1"/>
  <c r="U98" i="1"/>
  <c r="T98" i="1"/>
  <c r="S98" i="1"/>
  <c r="W98" i="1" s="1"/>
  <c r="AE97" i="1"/>
  <c r="V97" i="1"/>
  <c r="U97" i="1"/>
  <c r="T97" i="1"/>
  <c r="S97" i="1"/>
  <c r="W97" i="1" s="1"/>
  <c r="V96" i="1"/>
  <c r="U96" i="1"/>
  <c r="T96" i="1"/>
  <c r="S96" i="1"/>
  <c r="X81" i="1" s="1"/>
  <c r="AE95" i="1"/>
  <c r="V95" i="1"/>
  <c r="U95" i="1"/>
  <c r="T95" i="1"/>
  <c r="S95" i="1"/>
  <c r="W95" i="1" s="1"/>
  <c r="V94" i="1"/>
  <c r="U94" i="1"/>
  <c r="T94" i="1"/>
  <c r="S94" i="1"/>
  <c r="W94" i="1" s="1"/>
  <c r="AE93" i="1"/>
  <c r="V93" i="1"/>
  <c r="U93" i="1"/>
  <c r="T93" i="1"/>
  <c r="S93" i="1"/>
  <c r="W93" i="1" s="1"/>
  <c r="V92" i="1"/>
  <c r="U92" i="1"/>
  <c r="T92" i="1"/>
  <c r="S92" i="1"/>
  <c r="W92" i="1" s="1"/>
  <c r="AE91" i="1"/>
  <c r="W91" i="1"/>
  <c r="V91" i="1"/>
  <c r="U91" i="1"/>
  <c r="T91" i="1"/>
  <c r="S91" i="1"/>
  <c r="V90" i="1"/>
  <c r="U90" i="1"/>
  <c r="T90" i="1"/>
  <c r="S90" i="1"/>
  <c r="W90" i="1" s="1"/>
  <c r="AE89" i="1"/>
  <c r="V89" i="1"/>
  <c r="U89" i="1"/>
  <c r="T89" i="1"/>
  <c r="S89" i="1"/>
  <c r="W89" i="1" s="1"/>
  <c r="V88" i="1"/>
  <c r="U88" i="1"/>
  <c r="T88" i="1"/>
  <c r="S88" i="1"/>
  <c r="W88" i="1" s="1"/>
  <c r="AE87" i="1"/>
  <c r="V87" i="1"/>
  <c r="U87" i="1"/>
  <c r="T87" i="1"/>
  <c r="S87" i="1"/>
  <c r="W87" i="1" s="1"/>
  <c r="V86" i="1"/>
  <c r="AA81" i="1" s="1"/>
  <c r="U86" i="1"/>
  <c r="T86" i="1"/>
  <c r="S86" i="1"/>
  <c r="W86" i="1" s="1"/>
  <c r="AE85" i="1"/>
  <c r="V85" i="1"/>
  <c r="U85" i="1"/>
  <c r="T85" i="1"/>
  <c r="S85" i="1"/>
  <c r="W85" i="1" s="1"/>
  <c r="V84" i="1"/>
  <c r="U84" i="1"/>
  <c r="Z81" i="1" s="1"/>
  <c r="T84" i="1"/>
  <c r="S84" i="1"/>
  <c r="W84" i="1" s="1"/>
  <c r="AE83" i="1"/>
  <c r="V83" i="1"/>
  <c r="U83" i="1"/>
  <c r="T83" i="1"/>
  <c r="S83" i="1"/>
  <c r="W83" i="1" s="1"/>
  <c r="V82" i="1"/>
  <c r="U82" i="1"/>
  <c r="T82" i="1"/>
  <c r="S82" i="1"/>
  <c r="W82" i="1" s="1"/>
  <c r="AE81" i="1"/>
  <c r="AF81" i="1" s="1"/>
  <c r="AG81" i="1" s="1"/>
  <c r="Y81" i="1"/>
  <c r="V81" i="1"/>
  <c r="U81" i="1"/>
  <c r="T81" i="1"/>
  <c r="S81" i="1"/>
  <c r="W81" i="1" s="1"/>
  <c r="K81" i="1"/>
  <c r="V80" i="1"/>
  <c r="U80" i="1"/>
  <c r="T80" i="1"/>
  <c r="S80" i="1"/>
  <c r="X73" i="1" s="1"/>
  <c r="AE79" i="1"/>
  <c r="V79" i="1"/>
  <c r="U79" i="1"/>
  <c r="T79" i="1"/>
  <c r="S79" i="1"/>
  <c r="W79" i="1" s="1"/>
  <c r="V78" i="1"/>
  <c r="AA73" i="1" s="1"/>
  <c r="U78" i="1"/>
  <c r="T78" i="1"/>
  <c r="S78" i="1"/>
  <c r="W78" i="1" s="1"/>
  <c r="AE77" i="1"/>
  <c r="V77" i="1"/>
  <c r="U77" i="1"/>
  <c r="T77" i="1"/>
  <c r="S77" i="1"/>
  <c r="W77" i="1" s="1"/>
  <c r="V76" i="1"/>
  <c r="U76" i="1"/>
  <c r="Z73" i="1" s="1"/>
  <c r="T76" i="1"/>
  <c r="S76" i="1"/>
  <c r="W76" i="1" s="1"/>
  <c r="AE75" i="1"/>
  <c r="V75" i="1"/>
  <c r="U75" i="1"/>
  <c r="T75" i="1"/>
  <c r="S75" i="1"/>
  <c r="W75" i="1" s="1"/>
  <c r="V74" i="1"/>
  <c r="U74" i="1"/>
  <c r="T74" i="1"/>
  <c r="S74" i="1"/>
  <c r="W74" i="1" s="1"/>
  <c r="AE73" i="1"/>
  <c r="AF73" i="1" s="1"/>
  <c r="AG73" i="1" s="1"/>
  <c r="Y73" i="1"/>
  <c r="V73" i="1"/>
  <c r="U73" i="1"/>
  <c r="T73" i="1"/>
  <c r="S73" i="1"/>
  <c r="W73" i="1" s="1"/>
  <c r="V72" i="1"/>
  <c r="AA69" i="1" s="1"/>
  <c r="U72" i="1"/>
  <c r="T72" i="1"/>
  <c r="S72" i="1"/>
  <c r="W72" i="1" s="1"/>
  <c r="AE71" i="1"/>
  <c r="V71" i="1"/>
  <c r="U71" i="1"/>
  <c r="T71" i="1"/>
  <c r="S71" i="1"/>
  <c r="W71" i="1" s="1"/>
  <c r="V70" i="1"/>
  <c r="U70" i="1"/>
  <c r="Z69" i="1" s="1"/>
  <c r="T70" i="1"/>
  <c r="S70" i="1"/>
  <c r="X69" i="1" s="1"/>
  <c r="AE69" i="1"/>
  <c r="AF69" i="1" s="1"/>
  <c r="Y69" i="1"/>
  <c r="V69" i="1"/>
  <c r="U69" i="1"/>
  <c r="T69" i="1"/>
  <c r="S69" i="1"/>
  <c r="W69" i="1" s="1"/>
  <c r="V68" i="1"/>
  <c r="AA61" i="1" s="1"/>
  <c r="U68" i="1"/>
  <c r="T68" i="1"/>
  <c r="S68" i="1"/>
  <c r="W68" i="1" s="1"/>
  <c r="AE67" i="1"/>
  <c r="AF61" i="1" s="1"/>
  <c r="V67" i="1"/>
  <c r="U67" i="1"/>
  <c r="T67" i="1"/>
  <c r="S67" i="1"/>
  <c r="W67" i="1" s="1"/>
  <c r="V66" i="1"/>
  <c r="U66" i="1"/>
  <c r="Z61" i="1" s="1"/>
  <c r="T66" i="1"/>
  <c r="S66" i="1"/>
  <c r="W66" i="1" s="1"/>
  <c r="AE65" i="1"/>
  <c r="V65" i="1"/>
  <c r="U65" i="1"/>
  <c r="T65" i="1"/>
  <c r="S65" i="1"/>
  <c r="W65" i="1" s="1"/>
  <c r="V64" i="1"/>
  <c r="U64" i="1"/>
  <c r="T64" i="1"/>
  <c r="Y61" i="1" s="1"/>
  <c r="S64" i="1"/>
  <c r="W64" i="1" s="1"/>
  <c r="AE63" i="1"/>
  <c r="V63" i="1"/>
  <c r="U63" i="1"/>
  <c r="T63" i="1"/>
  <c r="S63" i="1"/>
  <c r="W63" i="1" s="1"/>
  <c r="V62" i="1"/>
  <c r="U62" i="1"/>
  <c r="T62" i="1"/>
  <c r="S62" i="1"/>
  <c r="W62" i="1" s="1"/>
  <c r="AE61" i="1"/>
  <c r="X61" i="1"/>
  <c r="V61" i="1"/>
  <c r="U61" i="1"/>
  <c r="T61" i="1"/>
  <c r="S61" i="1"/>
  <c r="W61" i="1" s="1"/>
  <c r="V60" i="1"/>
  <c r="U60" i="1"/>
  <c r="Z51" i="1" s="1"/>
  <c r="T60" i="1"/>
  <c r="S60" i="1"/>
  <c r="W60" i="1" s="1"/>
  <c r="AE59" i="1"/>
  <c r="V59" i="1"/>
  <c r="U59" i="1"/>
  <c r="T59" i="1"/>
  <c r="S59" i="1"/>
  <c r="W59" i="1" s="1"/>
  <c r="V58" i="1"/>
  <c r="U58" i="1"/>
  <c r="T58" i="1"/>
  <c r="S58" i="1"/>
  <c r="W58" i="1" s="1"/>
  <c r="AE57" i="1"/>
  <c r="V57" i="1"/>
  <c r="U57" i="1"/>
  <c r="T57" i="1"/>
  <c r="S57" i="1"/>
  <c r="W57" i="1" s="1"/>
  <c r="V56" i="1"/>
  <c r="U56" i="1"/>
  <c r="T56" i="1"/>
  <c r="S56" i="1"/>
  <c r="X51" i="1" s="1"/>
  <c r="AE55" i="1"/>
  <c r="V55" i="1"/>
  <c r="U55" i="1"/>
  <c r="T55" i="1"/>
  <c r="S55" i="1"/>
  <c r="W55" i="1" s="1"/>
  <c r="V54" i="1"/>
  <c r="AA51" i="1" s="1"/>
  <c r="U54" i="1"/>
  <c r="T54" i="1"/>
  <c r="S54" i="1"/>
  <c r="W54" i="1" s="1"/>
  <c r="AE53" i="1"/>
  <c r="V53" i="1"/>
  <c r="U53" i="1"/>
  <c r="T53" i="1"/>
  <c r="S53" i="1"/>
  <c r="W53" i="1" s="1"/>
  <c r="V52" i="1"/>
  <c r="U52" i="1"/>
  <c r="T52" i="1"/>
  <c r="S52" i="1"/>
  <c r="W52" i="1" s="1"/>
  <c r="AE51" i="1"/>
  <c r="AF51" i="1" s="1"/>
  <c r="Y51" i="1"/>
  <c r="V51" i="1"/>
  <c r="U51" i="1"/>
  <c r="T51" i="1"/>
  <c r="S51" i="1"/>
  <c r="W51" i="1" s="1"/>
  <c r="V50" i="1"/>
  <c r="AA45" i="1" s="1"/>
  <c r="U50" i="1"/>
  <c r="T50" i="1"/>
  <c r="S50" i="1"/>
  <c r="W50" i="1" s="1"/>
  <c r="AE49" i="1"/>
  <c r="AF45" i="1" s="1"/>
  <c r="V49" i="1"/>
  <c r="U49" i="1"/>
  <c r="T49" i="1"/>
  <c r="S49" i="1"/>
  <c r="W49" i="1" s="1"/>
  <c r="V48" i="1"/>
  <c r="U48" i="1"/>
  <c r="Z45" i="1" s="1"/>
  <c r="T48" i="1"/>
  <c r="S48" i="1"/>
  <c r="W48" i="1" s="1"/>
  <c r="AE47" i="1"/>
  <c r="V47" i="1"/>
  <c r="U47" i="1"/>
  <c r="T47" i="1"/>
  <c r="S47" i="1"/>
  <c r="W47" i="1" s="1"/>
  <c r="V46" i="1"/>
  <c r="U46" i="1"/>
  <c r="T46" i="1"/>
  <c r="Y45" i="1" s="1"/>
  <c r="S46" i="1"/>
  <c r="W46" i="1" s="1"/>
  <c r="AE45" i="1"/>
  <c r="X45" i="1"/>
  <c r="V45" i="1"/>
  <c r="U45" i="1"/>
  <c r="T45" i="1"/>
  <c r="S45" i="1"/>
  <c r="W45" i="1" s="1"/>
  <c r="V44" i="1"/>
  <c r="U44" i="1"/>
  <c r="T44" i="1"/>
  <c r="S44" i="1"/>
  <c r="W44" i="1" s="1"/>
  <c r="AE43" i="1"/>
  <c r="V43" i="1"/>
  <c r="U43" i="1"/>
  <c r="T43" i="1"/>
  <c r="S43" i="1"/>
  <c r="W43" i="1" s="1"/>
  <c r="V42" i="1"/>
  <c r="U42" i="1"/>
  <c r="T42" i="1"/>
  <c r="S42" i="1"/>
  <c r="W42" i="1" s="1"/>
  <c r="AE41" i="1"/>
  <c r="V41" i="1"/>
  <c r="U41" i="1"/>
  <c r="T41" i="1"/>
  <c r="S41" i="1"/>
  <c r="W41" i="1" s="1"/>
  <c r="V40" i="1"/>
  <c r="U40" i="1"/>
  <c r="T40" i="1"/>
  <c r="S40" i="1"/>
  <c r="W40" i="1" s="1"/>
  <c r="AE39" i="1"/>
  <c r="V39" i="1"/>
  <c r="U39" i="1"/>
  <c r="T39" i="1"/>
  <c r="S39" i="1"/>
  <c r="W39" i="1" s="1"/>
  <c r="V38" i="1"/>
  <c r="U38" i="1"/>
  <c r="T38" i="1"/>
  <c r="S38" i="1"/>
  <c r="W38" i="1" s="1"/>
  <c r="AE37" i="1"/>
  <c r="V37" i="1"/>
  <c r="U37" i="1"/>
  <c r="T37" i="1"/>
  <c r="S37" i="1"/>
  <c r="W37" i="1" s="1"/>
  <c r="V36" i="1"/>
  <c r="U36" i="1"/>
  <c r="T36" i="1"/>
  <c r="S36" i="1"/>
  <c r="W36" i="1" s="1"/>
  <c r="AE35" i="1"/>
  <c r="V35" i="1"/>
  <c r="U35" i="1"/>
  <c r="T35" i="1"/>
  <c r="S35" i="1"/>
  <c r="W35" i="1" s="1"/>
  <c r="V34" i="1"/>
  <c r="U34" i="1"/>
  <c r="T34" i="1"/>
  <c r="S34" i="1"/>
  <c r="W34" i="1" s="1"/>
  <c r="AE33" i="1"/>
  <c r="V33" i="1"/>
  <c r="U33" i="1"/>
  <c r="T33" i="1"/>
  <c r="S33" i="1"/>
  <c r="W33" i="1" s="1"/>
  <c r="V32" i="1"/>
  <c r="U32" i="1"/>
  <c r="T32" i="1"/>
  <c r="Y29" i="1" s="1"/>
  <c r="S32" i="1"/>
  <c r="W32" i="1" s="1"/>
  <c r="AE31" i="1"/>
  <c r="V31" i="1"/>
  <c r="U31" i="1"/>
  <c r="T31" i="1"/>
  <c r="S31" i="1"/>
  <c r="W31" i="1" s="1"/>
  <c r="V30" i="1"/>
  <c r="AA29" i="1" s="1"/>
  <c r="U30" i="1"/>
  <c r="T30" i="1"/>
  <c r="S30" i="1"/>
  <c r="X29" i="1" s="1"/>
  <c r="AF29" i="1"/>
  <c r="AE29" i="1"/>
  <c r="Z29" i="1"/>
  <c r="V29" i="1"/>
  <c r="U29" i="1"/>
  <c r="T29" i="1"/>
  <c r="S29" i="1"/>
  <c r="W29" i="1" s="1"/>
  <c r="V28" i="1"/>
  <c r="U28" i="1"/>
  <c r="T28" i="1"/>
  <c r="Y25" i="1" s="1"/>
  <c r="S28" i="1"/>
  <c r="W28" i="1" s="1"/>
  <c r="AE27" i="1"/>
  <c r="V27" i="1"/>
  <c r="U27" i="1"/>
  <c r="T27" i="1"/>
  <c r="S27" i="1"/>
  <c r="W27" i="1" s="1"/>
  <c r="V26" i="1"/>
  <c r="AA25" i="1" s="1"/>
  <c r="U26" i="1"/>
  <c r="T26" i="1"/>
  <c r="S26" i="1"/>
  <c r="X25" i="1" s="1"/>
  <c r="AF25" i="1"/>
  <c r="AE25" i="1"/>
  <c r="Z25" i="1"/>
  <c r="V25" i="1"/>
  <c r="U25" i="1"/>
  <c r="T25" i="1"/>
  <c r="S25" i="1"/>
  <c r="W25" i="1" s="1"/>
  <c r="V24" i="1"/>
  <c r="U24" i="1"/>
  <c r="T24" i="1"/>
  <c r="S24" i="1"/>
  <c r="W24" i="1" s="1"/>
  <c r="AE23" i="1"/>
  <c r="V23" i="1"/>
  <c r="U23" i="1"/>
  <c r="T23" i="1"/>
  <c r="S23" i="1"/>
  <c r="W23" i="1" s="1"/>
  <c r="V22" i="1"/>
  <c r="U22" i="1"/>
  <c r="T22" i="1"/>
  <c r="S22" i="1"/>
  <c r="W22" i="1" s="1"/>
  <c r="AE21" i="1"/>
  <c r="V21" i="1"/>
  <c r="U21" i="1"/>
  <c r="T21" i="1"/>
  <c r="S21" i="1"/>
  <c r="W21" i="1" s="1"/>
  <c r="V20" i="1"/>
  <c r="U20" i="1"/>
  <c r="T20" i="1"/>
  <c r="S20" i="1"/>
  <c r="W20" i="1" s="1"/>
  <c r="AE19" i="1"/>
  <c r="V19" i="1"/>
  <c r="U19" i="1"/>
  <c r="T19" i="1"/>
  <c r="S19" i="1"/>
  <c r="W19" i="1" s="1"/>
  <c r="V18" i="1"/>
  <c r="U18" i="1"/>
  <c r="T18" i="1"/>
  <c r="S18" i="1"/>
  <c r="W18" i="1" s="1"/>
  <c r="AE17" i="1"/>
  <c r="V17" i="1"/>
  <c r="U17" i="1"/>
  <c r="T17" i="1"/>
  <c r="S17" i="1"/>
  <c r="W17" i="1" s="1"/>
  <c r="V16" i="1"/>
  <c r="U16" i="1"/>
  <c r="T16" i="1"/>
  <c r="Y13" i="1" s="1"/>
  <c r="S16" i="1"/>
  <c r="W16" i="1" s="1"/>
  <c r="AE15" i="1"/>
  <c r="V15" i="1"/>
  <c r="U15" i="1"/>
  <c r="T15" i="1"/>
  <c r="S15" i="1"/>
  <c r="W15" i="1" s="1"/>
  <c r="V14" i="1"/>
  <c r="AA13" i="1" s="1"/>
  <c r="U14" i="1"/>
  <c r="T14" i="1"/>
  <c r="S14" i="1"/>
  <c r="X13" i="1" s="1"/>
  <c r="AF13" i="1"/>
  <c r="AE13" i="1"/>
  <c r="Z13" i="1"/>
  <c r="V13" i="1"/>
  <c r="U13" i="1"/>
  <c r="T13" i="1"/>
  <c r="S13" i="1"/>
  <c r="W13" i="1" s="1"/>
  <c r="V12" i="1"/>
  <c r="U12" i="1"/>
  <c r="T12" i="1"/>
  <c r="S12" i="1"/>
  <c r="W12" i="1" s="1"/>
  <c r="AE11" i="1"/>
  <c r="V11" i="1"/>
  <c r="U11" i="1"/>
  <c r="T11" i="1"/>
  <c r="S11" i="1"/>
  <c r="W11" i="1" s="1"/>
  <c r="V10" i="1"/>
  <c r="U10" i="1"/>
  <c r="T10" i="1"/>
  <c r="S10" i="1"/>
  <c r="W10" i="1" s="1"/>
  <c r="AE9" i="1"/>
  <c r="V9" i="1"/>
  <c r="U9" i="1"/>
  <c r="T9" i="1"/>
  <c r="S9" i="1"/>
  <c r="W9" i="1" s="1"/>
  <c r="V8" i="1"/>
  <c r="AA3" i="1" s="1"/>
  <c r="U8" i="1"/>
  <c r="Z3" i="1" s="1"/>
  <c r="T8" i="1"/>
  <c r="S8" i="1"/>
  <c r="W8" i="1" s="1"/>
  <c r="AE7" i="1"/>
  <c r="V7" i="1"/>
  <c r="U7" i="1"/>
  <c r="T7" i="1"/>
  <c r="S7" i="1"/>
  <c r="W7" i="1" s="1"/>
  <c r="V6" i="1"/>
  <c r="U6" i="1"/>
  <c r="T6" i="1"/>
  <c r="S6" i="1"/>
  <c r="W6" i="1" s="1"/>
  <c r="AE5" i="1"/>
  <c r="V5" i="1"/>
  <c r="U5" i="1"/>
  <c r="T5" i="1"/>
  <c r="S5" i="1"/>
  <c r="W5" i="1" s="1"/>
  <c r="V4" i="1"/>
  <c r="U4" i="1"/>
  <c r="T4" i="1"/>
  <c r="S4" i="1"/>
  <c r="S932" i="1" s="1"/>
  <c r="AE3" i="1"/>
  <c r="AF3" i="1" s="1"/>
  <c r="AG3" i="1" s="1"/>
  <c r="Y3" i="1"/>
  <c r="V3" i="1"/>
  <c r="U3" i="1"/>
  <c r="U931" i="1" s="1"/>
  <c r="T3" i="1"/>
  <c r="T931" i="1" s="1"/>
  <c r="S3" i="1"/>
  <c r="AB45" i="1" l="1"/>
  <c r="AB61" i="1"/>
  <c r="AG61" i="1"/>
  <c r="AB117" i="1"/>
  <c r="AB129" i="1"/>
  <c r="AB109" i="1"/>
  <c r="AH3" i="1"/>
  <c r="AG117" i="1"/>
  <c r="AH109" i="1" s="1"/>
  <c r="W96" i="1"/>
  <c r="AB81" i="1" s="1"/>
  <c r="W102" i="1"/>
  <c r="AB99" i="1" s="1"/>
  <c r="W136" i="1"/>
  <c r="W148" i="1"/>
  <c r="AB143" i="1" s="1"/>
  <c r="AB179" i="1"/>
  <c r="K179" i="1" s="1"/>
  <c r="AB193" i="1"/>
  <c r="K193" i="1" s="1"/>
  <c r="AB215" i="1"/>
  <c r="K215" i="1" s="1"/>
  <c r="AG307" i="1"/>
  <c r="AG413" i="1"/>
  <c r="AB415" i="1"/>
  <c r="AB419" i="1"/>
  <c r="W4" i="1"/>
  <c r="W80" i="1"/>
  <c r="AB73" i="1" s="1"/>
  <c r="T932" i="1"/>
  <c r="T935" i="1" s="1"/>
  <c r="T936" i="1" s="1"/>
  <c r="W14" i="1"/>
  <c r="AB13" i="1" s="1"/>
  <c r="W26" i="1"/>
  <c r="AB25" i="1" s="1"/>
  <c r="W30" i="1"/>
  <c r="AB29" i="1" s="1"/>
  <c r="X109" i="1"/>
  <c r="AF137" i="1"/>
  <c r="W145" i="1"/>
  <c r="W149" i="1"/>
  <c r="AA143" i="1"/>
  <c r="AB173" i="1"/>
  <c r="K173" i="1" s="1"/>
  <c r="AB201" i="1"/>
  <c r="K201" i="1" s="1"/>
  <c r="AB307" i="1"/>
  <c r="AB359" i="1"/>
  <c r="AB441" i="1"/>
  <c r="K441" i="1" s="1"/>
  <c r="W56" i="1"/>
  <c r="AB51" i="1" s="1"/>
  <c r="V931" i="1"/>
  <c r="S931" i="1"/>
  <c r="S935" i="1" s="1"/>
  <c r="S936" i="1" s="1"/>
  <c r="W3" i="1"/>
  <c r="U932" i="1"/>
  <c r="U935" i="1" s="1"/>
  <c r="U936" i="1" s="1"/>
  <c r="W70" i="1"/>
  <c r="AB69" i="1" s="1"/>
  <c r="X137" i="1"/>
  <c r="W142" i="1"/>
  <c r="AB137" i="1" s="1"/>
  <c r="AB151" i="1"/>
  <c r="AG225" i="1"/>
  <c r="AB259" i="1"/>
  <c r="AB339" i="1"/>
  <c r="AB367" i="1"/>
  <c r="AB433" i="1"/>
  <c r="K433" i="1" s="1"/>
  <c r="X3" i="1"/>
  <c r="V932" i="1"/>
  <c r="V935" i="1" s="1"/>
  <c r="V936" i="1" s="1"/>
  <c r="W135" i="1"/>
  <c r="W139" i="1"/>
  <c r="W143" i="1"/>
  <c r="Y143" i="1"/>
  <c r="AB225" i="1"/>
  <c r="AB237" i="1"/>
  <c r="AB271" i="1"/>
  <c r="X207" i="1"/>
  <c r="X215" i="1"/>
  <c r="X237" i="1"/>
  <c r="X251" i="1"/>
  <c r="X259" i="1"/>
  <c r="X271" i="1"/>
  <c r="X311" i="1"/>
  <c r="X339" i="1"/>
  <c r="X367" i="1"/>
  <c r="X383" i="1"/>
  <c r="AA415" i="1"/>
  <c r="X425" i="1"/>
  <c r="AF425" i="1"/>
  <c r="AG425" i="1" s="1"/>
  <c r="AH425" i="1" s="1"/>
  <c r="W427" i="1"/>
  <c r="Y433" i="1"/>
  <c r="W452" i="1"/>
  <c r="W461" i="1"/>
  <c r="W467" i="1"/>
  <c r="Y467" i="1"/>
  <c r="W474" i="1"/>
  <c r="Y475" i="1"/>
  <c r="W477" i="1"/>
  <c r="AB491" i="1"/>
  <c r="K491" i="1" s="1"/>
  <c r="AB547" i="1"/>
  <c r="K547" i="1" s="1"/>
  <c r="W164" i="1"/>
  <c r="AB161" i="1" s="1"/>
  <c r="W170" i="1"/>
  <c r="AB167" i="1" s="1"/>
  <c r="K167" i="1" s="1"/>
  <c r="W190" i="1"/>
  <c r="AB187" i="1" s="1"/>
  <c r="K187" i="1" s="1"/>
  <c r="W258" i="1"/>
  <c r="AB255" i="1" s="1"/>
  <c r="W270" i="1"/>
  <c r="AB265" i="1" s="1"/>
  <c r="W298" i="1"/>
  <c r="AB295" i="1" s="1"/>
  <c r="W304" i="1"/>
  <c r="AB303" i="1" s="1"/>
  <c r="W310" i="1"/>
  <c r="W314" i="1"/>
  <c r="AB313" i="1" s="1"/>
  <c r="W326" i="1"/>
  <c r="AB321" i="1" s="1"/>
  <c r="W338" i="1"/>
  <c r="AB337" i="1" s="1"/>
  <c r="W352" i="1"/>
  <c r="AB351" i="1" s="1"/>
  <c r="W400" i="1"/>
  <c r="AB399" i="1" s="1"/>
  <c r="W414" i="1"/>
  <c r="AB413" i="1" s="1"/>
  <c r="X151" i="1"/>
  <c r="W318" i="1"/>
  <c r="AB317" i="1" s="1"/>
  <c r="W392" i="1"/>
  <c r="AB391" i="1" s="1"/>
  <c r="W424" i="1"/>
  <c r="AB423" i="1" s="1"/>
  <c r="W446" i="1"/>
  <c r="AB445" i="1" s="1"/>
  <c r="K445" i="1" s="1"/>
  <c r="W454" i="1"/>
  <c r="W472" i="1"/>
  <c r="AB525" i="1"/>
  <c r="W415" i="1"/>
  <c r="W432" i="1"/>
  <c r="AB425" i="1" s="1"/>
  <c r="K425" i="1" s="1"/>
  <c r="W447" i="1"/>
  <c r="W455" i="1"/>
  <c r="X459" i="1"/>
  <c r="W460" i="1"/>
  <c r="AB459" i="1" s="1"/>
  <c r="K459" i="1" s="1"/>
  <c r="W466" i="1"/>
  <c r="W469" i="1"/>
  <c r="W476" i="1"/>
  <c r="W480" i="1"/>
  <c r="X491" i="1"/>
  <c r="X525" i="1"/>
  <c r="X547" i="1"/>
  <c r="W573" i="1"/>
  <c r="AB573" i="1"/>
  <c r="K573" i="1" s="1"/>
  <c r="AB645" i="1"/>
  <c r="AB657" i="1"/>
  <c r="AB669" i="1"/>
  <c r="AB691" i="1"/>
  <c r="W482" i="1"/>
  <c r="AB481" i="1" s="1"/>
  <c r="K481" i="1" s="1"/>
  <c r="W516" i="1"/>
  <c r="AB511" i="1" s="1"/>
  <c r="W560" i="1"/>
  <c r="AB555" i="1" s="1"/>
  <c r="K555" i="1" s="1"/>
  <c r="W566" i="1"/>
  <c r="AB565" i="1" s="1"/>
  <c r="K565" i="1" s="1"/>
  <c r="AB619" i="1"/>
  <c r="W468" i="1"/>
  <c r="W500" i="1"/>
  <c r="AB499" i="1" s="1"/>
  <c r="K499" i="1" s="1"/>
  <c r="W536" i="1"/>
  <c r="AB535" i="1" s="1"/>
  <c r="K535" i="1" s="1"/>
  <c r="AH609" i="1"/>
  <c r="AB615" i="1"/>
  <c r="AB707" i="1"/>
  <c r="AB769" i="1"/>
  <c r="AB649" i="1"/>
  <c r="W614" i="1"/>
  <c r="AB613" i="1" s="1"/>
  <c r="W626" i="1"/>
  <c r="W642" i="1"/>
  <c r="AB637" i="1" s="1"/>
  <c r="W660" i="1"/>
  <c r="W728" i="1"/>
  <c r="Y741" i="1"/>
  <c r="W743" i="1"/>
  <c r="W746" i="1"/>
  <c r="W751" i="1"/>
  <c r="X751" i="1"/>
  <c r="W753" i="1"/>
  <c r="W759" i="1"/>
  <c r="W762" i="1"/>
  <c r="AB761" i="1" s="1"/>
  <c r="W763" i="1"/>
  <c r="Y781" i="1"/>
  <c r="W794" i="1"/>
  <c r="W800" i="1"/>
  <c r="W690" i="1"/>
  <c r="AB685" i="1" s="1"/>
  <c r="W702" i="1"/>
  <c r="AB699" i="1" s="1"/>
  <c r="W716" i="1"/>
  <c r="W729" i="1"/>
  <c r="W734" i="1"/>
  <c r="AB733" i="1" s="1"/>
  <c r="AA755" i="1"/>
  <c r="X761" i="1"/>
  <c r="W764" i="1"/>
  <c r="W771" i="1"/>
  <c r="W784" i="1"/>
  <c r="W720" i="1"/>
  <c r="W721" i="1"/>
  <c r="W748" i="1"/>
  <c r="W749" i="1"/>
  <c r="W755" i="1"/>
  <c r="X755" i="1"/>
  <c r="W757" i="1"/>
  <c r="Y761" i="1"/>
  <c r="W765" i="1"/>
  <c r="W768" i="1"/>
  <c r="Z777" i="1"/>
  <c r="Z773" i="1"/>
  <c r="Y777" i="1"/>
  <c r="AB899" i="1"/>
  <c r="W706" i="1"/>
  <c r="Z707" i="1"/>
  <c r="W715" i="1"/>
  <c r="AA715" i="1"/>
  <c r="Z721" i="1"/>
  <c r="W726" i="1"/>
  <c r="AB721" i="1" s="1"/>
  <c r="W727" i="1"/>
  <c r="W733" i="1"/>
  <c r="X741" i="1"/>
  <c r="W742" i="1"/>
  <c r="AB801" i="1"/>
  <c r="W808" i="1"/>
  <c r="W816" i="1"/>
  <c r="AB815" i="1" s="1"/>
  <c r="W834" i="1"/>
  <c r="W849" i="1"/>
  <c r="AA851" i="1"/>
  <c r="X871" i="1"/>
  <c r="W908" i="1"/>
  <c r="W817" i="1"/>
  <c r="W828" i="1"/>
  <c r="W884" i="1"/>
  <c r="AB881" i="1" s="1"/>
  <c r="AG899" i="1"/>
  <c r="W909" i="1"/>
  <c r="W910" i="1"/>
  <c r="W922" i="1"/>
  <c r="AB921" i="1" s="1"/>
  <c r="W732" i="1"/>
  <c r="AB729" i="1" s="1"/>
  <c r="W752" i="1"/>
  <c r="AB751" i="1" s="1"/>
  <c r="W756" i="1"/>
  <c r="AB755" i="1" s="1"/>
  <c r="AF773" i="1"/>
  <c r="W776" i="1"/>
  <c r="W792" i="1"/>
  <c r="W793" i="1"/>
  <c r="W796" i="1"/>
  <c r="W810" i="1"/>
  <c r="W811" i="1"/>
  <c r="W829" i="1"/>
  <c r="W845" i="1"/>
  <c r="W847" i="1"/>
  <c r="AF851" i="1"/>
  <c r="AG851" i="1" s="1"/>
  <c r="W856" i="1"/>
  <c r="W857" i="1"/>
  <c r="W864" i="1"/>
  <c r="Z863" i="1"/>
  <c r="W868" i="1"/>
  <c r="W879" i="1"/>
  <c r="W885" i="1"/>
  <c r="W886" i="1"/>
  <c r="W887" i="1"/>
  <c r="W890" i="1"/>
  <c r="AB889" i="1" s="1"/>
  <c r="W904" i="1"/>
  <c r="W905" i="1"/>
  <c r="W912" i="1"/>
  <c r="W918" i="1"/>
  <c r="AB915" i="1" s="1"/>
  <c r="W919" i="1"/>
  <c r="W924" i="1"/>
  <c r="W928" i="1"/>
  <c r="W929" i="1"/>
  <c r="W774" i="1"/>
  <c r="W785" i="1"/>
  <c r="W788" i="1"/>
  <c r="AB781" i="1" s="1"/>
  <c r="AF793" i="1"/>
  <c r="AG793" i="1" s="1"/>
  <c r="AH781" i="1" s="1"/>
  <c r="W798" i="1"/>
  <c r="W799" i="1"/>
  <c r="W807" i="1"/>
  <c r="W812" i="1"/>
  <c r="W824" i="1"/>
  <c r="AB823" i="1" s="1"/>
  <c r="W825" i="1"/>
  <c r="W833" i="1"/>
  <c r="X835" i="1"/>
  <c r="W836" i="1"/>
  <c r="W840" i="1"/>
  <c r="W841" i="1"/>
  <c r="AF847" i="1"/>
  <c r="AG809" i="1" s="1"/>
  <c r="AA847" i="1"/>
  <c r="W852" i="1"/>
  <c r="Z851" i="1"/>
  <c r="W858" i="1"/>
  <c r="AB851" i="1" s="1"/>
  <c r="W862" i="1"/>
  <c r="W863" i="1"/>
  <c r="W865" i="1"/>
  <c r="W870" i="1"/>
  <c r="W871" i="1"/>
  <c r="W874" i="1"/>
  <c r="AB871" i="1" s="1"/>
  <c r="W875" i="1"/>
  <c r="W880" i="1"/>
  <c r="W889" i="1"/>
  <c r="Z893" i="1"/>
  <c r="W898" i="1"/>
  <c r="AB893" i="1" s="1"/>
  <c r="W899" i="1"/>
  <c r="W907" i="1"/>
  <c r="W930" i="1"/>
  <c r="AB929" i="1" s="1"/>
  <c r="W804" i="1"/>
  <c r="W830" i="1"/>
  <c r="AB829" i="1" s="1"/>
  <c r="W846" i="1"/>
  <c r="AB845" i="1" s="1"/>
  <c r="W850" i="1"/>
  <c r="AB847" i="1" s="1"/>
  <c r="W876" i="1"/>
  <c r="W888" i="1"/>
  <c r="AB909" i="1" l="1"/>
  <c r="W931" i="1"/>
  <c r="K531" i="1"/>
  <c r="K525" i="1"/>
  <c r="AB885" i="1"/>
  <c r="AB741" i="1"/>
  <c r="AH225" i="1"/>
  <c r="W932" i="1"/>
  <c r="W935" i="1" s="1"/>
  <c r="W936" i="1" s="1"/>
  <c r="AB3" i="1"/>
  <c r="AB835" i="1"/>
  <c r="AB777" i="1"/>
  <c r="AB773" i="1"/>
  <c r="AB863" i="1"/>
  <c r="AB809" i="1"/>
  <c r="AB715" i="1"/>
  <c r="AB793" i="1"/>
  <c r="AB467" i="1"/>
  <c r="K467" i="1" s="1"/>
  <c r="AB475" i="1"/>
  <c r="K475" i="1" s="1"/>
  <c r="AB451" i="1"/>
  <c r="K451" i="1" s="1"/>
  <c r="AG419" i="1"/>
  <c r="AG2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Narda Veronica Velandia Cely</author>
    <author>Pablo Alejandro Giraldo Jimenez</author>
    <author>tc={C8A3228C-3537-4E09-BBA6-06F93D1816CC}</author>
    <author>Luis Alberto Valencia Valencia</author>
  </authors>
  <commentList>
    <comment ref="G2" authorId="0" shapeId="0" xr:uid="{CD2D13B3-EEDD-47D9-9CDF-F0277514A863}">
      <text>
        <r>
          <rPr>
            <b/>
            <sz val="9"/>
            <color rgb="FF000000"/>
            <rFont val="Tahoma"/>
            <family val="2"/>
          </rPr>
          <t>Narda Veronica Velandia Cely:</t>
        </r>
        <r>
          <rPr>
            <sz val="9"/>
            <color rgb="FF000000"/>
            <rFont val="Tahoma"/>
            <family val="2"/>
          </rPr>
          <t xml:space="preserve">
</t>
        </r>
        <r>
          <rPr>
            <sz val="9"/>
            <color rgb="FF000000"/>
            <rFont val="Tahoma"/>
            <family val="2"/>
          </rPr>
          <t>MODIFICABLE PARA 2020 PERO DEBE ESTAR ALINEADA CON META 2022 PEI</t>
        </r>
      </text>
    </comment>
    <comment ref="AI2" authorId="0" shapeId="0" xr:uid="{ED7DCB59-1813-457A-9C24-7BC7B6D55D4F}">
      <text>
        <r>
          <rPr>
            <b/>
            <sz val="9"/>
            <color rgb="FF000000"/>
            <rFont val="Tahoma"/>
            <family val="2"/>
          </rPr>
          <t>Narda Veronica Velandia Cely:</t>
        </r>
        <r>
          <rPr>
            <sz val="9"/>
            <color rgb="FF000000"/>
            <rFont val="Tahoma"/>
            <family val="2"/>
          </rPr>
          <t xml:space="preserve">
</t>
        </r>
        <r>
          <rPr>
            <sz val="9"/>
            <color rgb="FF000000"/>
            <rFont val="Tahoma"/>
            <family val="2"/>
          </rPr>
          <t>ASIGNADO POR OAP TRIMESTRALMENTE</t>
        </r>
      </text>
    </comment>
    <comment ref="P180" authorId="1" shapeId="0" xr:uid="{F04E4F6A-ABCC-4637-8E4A-741D772781E2}">
      <text>
        <r>
          <rPr>
            <b/>
            <sz val="9"/>
            <color indexed="81"/>
            <rFont val="Tahoma"/>
            <family val="2"/>
          </rPr>
          <t>Pablo Alejandro Giraldo Jimenez:</t>
        </r>
        <r>
          <rPr>
            <sz val="9"/>
            <color indexed="81"/>
            <rFont val="Tahoma"/>
            <family val="2"/>
          </rPr>
          <t xml:space="preserve">
Evidencias disponible</t>
        </r>
      </text>
    </comment>
    <comment ref="P182" authorId="1" shapeId="0" xr:uid="{893D05E3-874F-45E5-AD12-52A096EEE9B8}">
      <text>
        <r>
          <rPr>
            <b/>
            <sz val="9"/>
            <color indexed="81"/>
            <rFont val="Tahoma"/>
            <family val="2"/>
          </rPr>
          <t>Pablo Alejandro Giraldo Jimenez:</t>
        </r>
        <r>
          <rPr>
            <sz val="9"/>
            <color indexed="81"/>
            <rFont val="Tahoma"/>
            <family val="2"/>
          </rPr>
          <t xml:space="preserve">
Evidencias disponible</t>
        </r>
      </text>
    </comment>
    <comment ref="P184" authorId="1" shapeId="0" xr:uid="{D212DC42-4010-4145-A2F9-2D01C5E20788}">
      <text>
        <r>
          <rPr>
            <b/>
            <sz val="9"/>
            <color indexed="81"/>
            <rFont val="Tahoma"/>
            <family val="2"/>
          </rPr>
          <t>Pablo Alejandro Giraldo Jimenez:</t>
        </r>
        <r>
          <rPr>
            <sz val="9"/>
            <color indexed="81"/>
            <rFont val="Tahoma"/>
            <family val="2"/>
          </rPr>
          <t xml:space="preserve">
Evidencias disponible</t>
        </r>
      </text>
    </comment>
    <comment ref="P186" authorId="1" shapeId="0" xr:uid="{4CB90314-60C4-4B93-9A16-CDAC2A04300C}">
      <text>
        <r>
          <rPr>
            <b/>
            <sz val="9"/>
            <color indexed="81"/>
            <rFont val="Tahoma"/>
            <family val="2"/>
          </rPr>
          <t>Pablo Alejandro Giraldo Jimenez:</t>
        </r>
        <r>
          <rPr>
            <sz val="9"/>
            <color indexed="81"/>
            <rFont val="Tahoma"/>
            <family val="2"/>
          </rPr>
          <t xml:space="preserve">
Evidencias disponible</t>
        </r>
      </text>
    </comment>
    <comment ref="F481" authorId="2" shapeId="0" xr:uid="{C8A3228C-3537-4E09-BBA6-06F93D1816CC}">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el tema de estado de diseño</t>
      </text>
    </comment>
    <comment ref="M633" authorId="3" shapeId="0" xr:uid="{D29DBCEE-BD7D-4070-829A-4CF09E7CE6E3}">
      <text>
        <r>
          <rPr>
            <b/>
            <sz val="9"/>
            <color rgb="FF000000"/>
            <rFont val="Tahoma"/>
            <family val="2"/>
          </rPr>
          <t>tratarlo como garantizar que la comision internacional si salga hablarlo con proyectos internacionales:</t>
        </r>
        <r>
          <rPr>
            <sz val="9"/>
            <color rgb="FF000000"/>
            <rFont val="Tahoma"/>
            <family val="2"/>
          </rPr>
          <t xml:space="preserve">
</t>
        </r>
      </text>
    </comment>
  </commentList>
</comments>
</file>

<file path=xl/sharedStrings.xml><?xml version="1.0" encoding="utf-8"?>
<sst xmlns="http://schemas.openxmlformats.org/spreadsheetml/2006/main" count="2159" uniqueCount="1086">
  <si>
    <t>2018-2022 CUATRIENIO</t>
  </si>
  <si>
    <t>Políticas MiPG Decreto 1499 Sept 2017 y Decreto 612 de 2018</t>
  </si>
  <si>
    <t xml:space="preserve">OBJETIVO  INSTITUCIONAL </t>
  </si>
  <si>
    <t># COMP</t>
  </si>
  <si>
    <t xml:space="preserve">COMPROMISO </t>
  </si>
  <si>
    <t># META 
2022 PEI</t>
  </si>
  <si>
    <t>META 2022 PEI</t>
  </si>
  <si>
    <t>META 2021</t>
  </si>
  <si>
    <t>No. META 2021</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</si>
  <si>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</si>
  <si>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</si>
  <si>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</si>
  <si>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</si>
  <si>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</si>
  <si>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</si>
  <si>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</si>
  <si>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</si>
  <si>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</si>
  <si>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</si>
  <si>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</si>
  <si>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</si>
  <si>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</si>
  <si>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</si>
  <si>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GESTION 2021</t>
  </si>
  <si>
    <t>LIDER OBJETIVO</t>
  </si>
  <si>
    <t>RESPONSABLE Y APOYO DEL LIDER</t>
  </si>
  <si>
    <t>COMENTARIO</t>
  </si>
  <si>
    <t>COMENTA20O  GESTION META 2020</t>
  </si>
  <si>
    <t>COMENTARIO  GESTION  COMPROMISO 2020</t>
  </si>
  <si>
    <t>COMENTARIO  GESTION OBJETIVO INSTITUCIONAL 2020</t>
  </si>
  <si>
    <t>RESPONSABLE EN OAP DE APOYAR EVALUACIÓN</t>
  </si>
  <si>
    <t>CUMPLE A 31 DE DIC 2020</t>
  </si>
  <si>
    <t>CONTINÚA PLAN 2021</t>
  </si>
  <si>
    <t>CAMBIO O MODIFICACION DE ACTIVIDADES</t>
  </si>
  <si>
    <t>PLANEACIÓN INSTITUCIONAL</t>
  </si>
  <si>
    <t xml:space="preserve">1. INSTITUCIONALIDAD: Consolidar los roles de autoridad, de prestación del servicio y de investigación de accidentes para dinamizar el crecimiento del transporte aéreo, contribuyendo así a la aviación civil colombiana. </t>
  </si>
  <si>
    <t xml:space="preserve">Lograr que el Estado Colombiano reconozca el carácter estratégico de la aviación civil, fortaleciendo las competencias de la autoridad aeronáutica. </t>
  </si>
  <si>
    <t>Alcanzar la implementación del 100% de los planes de acción orientados al fortalecimiento institucional de la Autoridad Aeronáutica</t>
  </si>
  <si>
    <t>Actualizar el 50% de los permisos de operación de los aeropuertos públicos que no fueron actualizados en los últimos 5 años</t>
  </si>
  <si>
    <t>Aeropuertos públicos con permisos de operación actualizados</t>
  </si>
  <si>
    <t>No. de aeropuertos públicos con permiso de operación actualizados / Total de aeropuertos públicos con permiso de operación desactualizados</t>
  </si>
  <si>
    <t>1. Realizar inventario de aeropuertos públicos con permiso de operación desactualizados.</t>
  </si>
  <si>
    <t>P</t>
  </si>
  <si>
    <t>DIRECCIÓN GENERAL</t>
  </si>
  <si>
    <t>SECRETARIO (A) DE SEGURIDAD OPERACIONAL Y DE LA AVIACIÓN CIVIL</t>
  </si>
  <si>
    <t>Luz Melba Castañeda Lizarazo - Cenaida Jerez Ruiz</t>
  </si>
  <si>
    <t>SI</t>
  </si>
  <si>
    <t>NO</t>
  </si>
  <si>
    <t>E</t>
  </si>
  <si>
    <t>2. Notificar a los entes territoriales (Gobernaciones y alcaldías) que el permiso de operación debe ser actualizado a más tardar al 31 de diciembre de 2022.</t>
  </si>
  <si>
    <t xml:space="preserve">3. Realizar el plan de vigilancia de actualización de los permisos de operación </t>
  </si>
  <si>
    <t>4. Evaluación de la Seguridad Operacional de los aeropuertos objeto de actualización de permiso de operación</t>
  </si>
  <si>
    <t>5. Elaboración de la resolución de actualización (renovación o suspensión) del permiso de operación</t>
  </si>
  <si>
    <t>Contar con los Estudios y Diseños a Fase III para la Construcción de la Sede de la Autoridad Aeronáutica para la Secretaria Seguridad Operacional y de la Aviación Civil (SSOAC) y sus nuevas dependencias</t>
  </si>
  <si>
    <t>Estudios y Diseños de la Infraestructura de la Autoridad Aeronáutica</t>
  </si>
  <si>
    <t>(Actividades  realizadas /  Actividades  programadas)*100</t>
  </si>
  <si>
    <t>1. FASE I
Diagnóstico.
Actividades de campo a ejecutar
Esquema básico</t>
  </si>
  <si>
    <t>COORDINADOR (A) GRUPO  DE INVESTIGACION DE ACCIDENTES</t>
  </si>
  <si>
    <t>2. FASE I 
 Informe</t>
  </si>
  <si>
    <t>3. FASE II 
Anteproyecto
Diseños ingenieria estructural y complementarios
Presupuesto de obra
Trámites</t>
  </si>
  <si>
    <t>4. FASE II 
Informe</t>
  </si>
  <si>
    <t>5. FASE III 
Proyecto arquitectónico
Estudios complementarios
Presupuesto
Documentos complementarios</t>
  </si>
  <si>
    <t>6. FASE III  
Estudios y diseños de la infraestructura de la autridad aeronáutica</t>
  </si>
  <si>
    <t>Realizar un (1) Foro Aeronáutico alineado con el Plan Estratégico Aeronáutico 2030.</t>
  </si>
  <si>
    <t>Foro de Construcción Estratégica</t>
  </si>
  <si>
    <t>Un Foro</t>
  </si>
  <si>
    <t xml:space="preserve">1. Realización Foro </t>
  </si>
  <si>
    <t>JEFE OFICINA ASESORA DE PLANEACIÓN - OAP</t>
  </si>
  <si>
    <t xml:space="preserve">2. Conclusiones y Recomendaciones  Foro </t>
  </si>
  <si>
    <t>Establecer un momento de encuentro a través del cual el Estado Colombiano exponga el carácter estratégico de la aviación civil,  y afiance sus competencias como autoridad aeronáutica, apoyando la recuperación del Sector Aeronáutico Nacional y Regional</t>
  </si>
  <si>
    <t>Realización de la X Edición de la Feria Aeronáutica Internacional F AIR COLOMBIA</t>
  </si>
  <si>
    <t xml:space="preserve">1. Socialización del cronograma y definición de un plan de acción detallado a través de convocatoria a los miembros del Grupo (Autoridades Regionales, otras áreas de Aerocivil relacionadas con el tema y demás responsables de la realización de la Feria). </t>
  </si>
  <si>
    <t>SUBDIRECTOR (A) GENERAL 
COORDINADOR (A) GRUPO FERIA AERONÁUTICA</t>
  </si>
  <si>
    <t>2. Iniciacion del proceso de organización de la Feria (identificación del país invitado,  de nuevos países participantes, participación de las Alcaldías de Rionegro y Medellín y de la Gobernación de Antioquia, entre otras</t>
  </si>
  <si>
    <t>3. Definir la fecha, el formato y detalles para realización de F-AIR 2021</t>
  </si>
  <si>
    <t>4. Revisar, evaluar y conceptuar respecto al formato virtual de F-AIR 2021</t>
  </si>
  <si>
    <t>5. Seguimiento y control al Operador Logistico en las etapas de planeación, ejecución y cierre de la feria</t>
  </si>
  <si>
    <t>6. Definición y Ejecución de la Agenda Académica de F-Air 2021</t>
  </si>
  <si>
    <t>7. Estructuración y acompañamiento al Operador Logistico en el modelo de networking de F-AIR 2021</t>
  </si>
  <si>
    <t>8. Elaboración y estructuración del informe final de F-AIR 2021</t>
  </si>
  <si>
    <t>Adecuar y ajustar los procesos, procedimientos y manuales existentes que exige el Plan de Fortalecimiento Institucional en el rol de autoridad.</t>
  </si>
  <si>
    <t xml:space="preserve">Documentos de los Procesos existentes en el rol  de autoridad adecuados y ajustados </t>
  </si>
  <si>
    <t>(Documentos realizados /  Documentos  programados)*100</t>
  </si>
  <si>
    <t xml:space="preserve">1. Analizar el Plan de Fortalecimiento Institucional y su articulación con los procesos del rol de autoridad existentes. </t>
  </si>
  <si>
    <t>COORDINADOR (A) GRUPO COMUNICACIÓN Y PRENSA</t>
  </si>
  <si>
    <t xml:space="preserve">2.  Estructurar un Plan de Acción y un cronograma de actividades para la implementación efectiva de los procesos del rol de autoridad existentes. </t>
  </si>
  <si>
    <t xml:space="preserve">3. Procesos de autoridad existentes adecuados y ajustados de acuerdo con el cronograma establecido. </t>
  </si>
  <si>
    <t>Ejecutar una estrategia de comunicación de la información institucional encaminada a fortalecer el carácter estratégico de la Aviación Civil generando en la comunidad una cultura de confianza y credibilidad.</t>
  </si>
  <si>
    <t>Publicaciones Institucionales</t>
  </si>
  <si>
    <t>Número de publicaciones realizadas/número de publicaciones proyectadas</t>
  </si>
  <si>
    <t>1. Realización de mínimo 4 comunicados mensuales</t>
  </si>
  <si>
    <t>2. Realización de minimo 4 informativos en video mensualess</t>
  </si>
  <si>
    <t>3. Realización de campañas digitales - Así van nuestras obras</t>
  </si>
  <si>
    <t>3. Realización de mínimo 4 campañas institucionales mensuales</t>
  </si>
  <si>
    <t>4. Realización del diseño de mínimo 50 piezas informativas mensuales</t>
  </si>
  <si>
    <t xml:space="preserve">5.  Realización de mínimo 4 informativos regionales mensuales  </t>
  </si>
  <si>
    <t>Ser una autoridad de aviación civil que la comunidad aeronáutica identifique por su capacidad de actuación y respuesta, dentro de un amplio espectro de facultades, que darán confianza a los usuarios del transporte aéreo y a la OACI.</t>
  </si>
  <si>
    <t>Materializar el 100% de Acuerdos de Cooperación Técnica Internacional suscritos</t>
  </si>
  <si>
    <t>Materializar 2 Acuerdos de Cooperación Técnica (MoU) ya firmados</t>
  </si>
  <si>
    <t>Acuerdos de Cooperación Internacional materializados</t>
  </si>
  <si>
    <t xml:space="preserve">Número de Acuerdos de Cooperación Técnica materializados./Número de Acuerdos de Cooperación Técnica programados para materializar </t>
  </si>
  <si>
    <t>1. Contactar las áreas de la entidad que tienen los acuerdos ya existentes con EASA y el Sistema Regional de Cooperación para la Vigilancia de la Seguridad Operacional (SRVSOP), para socializar los acuerdos.</t>
  </si>
  <si>
    <t>SUBDIRECTOR (A) GENERAL 
GRUPO DE ESTANDARES  INTERNACIONALES</t>
  </si>
  <si>
    <t>2. Solicitar a las áreas de la entidad sus necesidades y viabilidad de apoyo a través de estos acuerdos mediante correos electrónicos y actas de trabajo.</t>
  </si>
  <si>
    <t xml:space="preserve">3. Realizar mesas de trabajo virtuales con las contrapartes y formalizar las actividades a realizar mediante las actas pertinentes. </t>
  </si>
  <si>
    <t>4. Presentar informe final de ejecución al Director General que refleje la ejecución de los trabajos con el SRVSOP y EASA.</t>
  </si>
  <si>
    <t>Lograr que las empresas prestadoras de servicios aéreos y demás usarios involucrados en el proceso de inspección, vigilancia y control, cumplan de manera óptima la normatividad asociada a las actividades aéreas civiles, seguridad operacional, de la aviación civil y la facilitación.</t>
  </si>
  <si>
    <t xml:space="preserve">Actuaciones administrativas </t>
  </si>
  <si>
    <t>Número de proceso iniciados/No procesos recibidos</t>
  </si>
  <si>
    <t xml:space="preserve">1. Iniciar todas las actuaciones administrativas de las procesos recibidos </t>
  </si>
  <si>
    <t>JEFE OFICINA DE TRANSPORTE AÉREO</t>
  </si>
  <si>
    <t>216 Inspecciones a las Empresas del Sector Aéreo en el año</t>
  </si>
  <si>
    <t xml:space="preserve">Número de Inspecciones realizadas/Número de Inspecciones programadas </t>
  </si>
  <si>
    <t xml:space="preserve">2. Sensibilizar a través de campañas el conocimiento y aplicación de las normas </t>
  </si>
  <si>
    <t xml:space="preserve">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 </t>
  </si>
  <si>
    <t>Centro de Investigaciones de Accidentes Operativo</t>
  </si>
  <si>
    <t>Inicio de la ejecución de la construcción del CIAA</t>
  </si>
  <si>
    <t>Avance en la  construcción del Centro de Investigación de Accidentes, CIAA.</t>
  </si>
  <si>
    <t>(Número actividades cumplidas 
Número actividades planeadas)*100</t>
  </si>
  <si>
    <t>1.Radicación documentación tramites vigencias futuras proyecto CIAA 2022</t>
  </si>
  <si>
    <t>COORDINADOR (A) GRUPO DE INVESTIGACIÓN DE ACCIDENTES</t>
  </si>
  <si>
    <t>2. Radicación Documentación proceso de licitación construcción e interventoría CIAA contratación de construcción e interventoria CIAA</t>
  </si>
  <si>
    <t>3. Apoyo al proceso contractual y pos contractual de Estudios y Diseños del CIAA</t>
  </si>
  <si>
    <t>4.  Inicio de los Ajustes a documentación técnica para el proceso de Licitación para la construcción e interventoría según los parámetros de Colombia Compra Eficiente.</t>
  </si>
  <si>
    <t xml:space="preserve">Prestar los servicios de navegación aérea bajo una estructura orientada hacia el usuario y vinculada al Plan de Navegación Aérea, para el desarrollo del Sistema Nacional del Espacio Aéreo - SINEA. </t>
  </si>
  <si>
    <t>Desarrollar el 100% de los programas de inversión contenidos en el PNA (COL)</t>
  </si>
  <si>
    <t>Actualizar y revisar el Plan de Navegación Aérea  - PNA COL orientándolo hacia el prestador de Servicios a la Navegación Aérea, los niveles de servicio, la estructura y el usuario.</t>
  </si>
  <si>
    <t>Actualización del Plan de Navegación Aérea.</t>
  </si>
  <si>
    <t>No Volúmenes programados/actualizados</t>
  </si>
  <si>
    <t>1.Integrar usuarios del espacio aéreo al equipo PNACOL, acciones precisas para aportar en la actualización del PNACOL</t>
  </si>
  <si>
    <t>SECRETARIO (A) DE SISTEMAS OPERACIONAL - SSO
SECRETARIO (A) DE SEGURIDAD OPERACIONAL  Y DE LA AVIACIÓN CIVIL -  SSOAC</t>
  </si>
  <si>
    <t>2. Confirmar equipo PNACOL Aerocivil, continuidad para responder a los compromisos (MOU)</t>
  </si>
  <si>
    <t xml:space="preserve">Actualización Volumen II Nivel técnico-operacional Incluye estas tareas:
3. Actualización pronósticos </t>
  </si>
  <si>
    <t>4. Concepto operacional general</t>
  </si>
  <si>
    <t>5. Priorización /categorización/ objetivos/metas con base en análisis FODA, cumplimiento BBB, Insumos SMS, insumos SSP, Nivel de Mantenimiento, Avance ASBU</t>
  </si>
  <si>
    <t>6. Arquitectura datos /diccionario de datos</t>
  </si>
  <si>
    <t>7. Indicadores (SMART)</t>
  </si>
  <si>
    <t>8. Identificación de soluciones óptimas</t>
  </si>
  <si>
    <t>Actualización Volumen III 
9. Monitoreo al desempeño del SNA</t>
  </si>
  <si>
    <t xml:space="preserve">Consolidar unidades integrales prestadoras de servicios aeroportuarios descentralizadas que soporten el crecimiento del transporte aéreo en Colombia. </t>
  </si>
  <si>
    <t>Tener en funcionamiento el (XX)% del nuevo Modelo de Gestión de las Regionales Aeronáuticas</t>
  </si>
  <si>
    <t>Estructurar  el nuevo Modelo de Gestión de las Regionales Aeronáuticas.</t>
  </si>
  <si>
    <t xml:space="preserve"> Modelo de Gestión de las Regionales Aeronáuticas  estructurado</t>
  </si>
  <si>
    <t>(Número actividades cumplidas/
Número actividades programadas)*100%</t>
  </si>
  <si>
    <t xml:space="preserve">1. Realización de diagnóstico sobre los flujos de información actuales (procesos, funciones y responsabilidades), entre el Nivel Central, y las Direcciones Regionales. </t>
  </si>
  <si>
    <t xml:space="preserve"> 
SUBDIRECTOR (A) GENERAL
SECRETARIA GENERAL 
OFICINA ASESORA DE PLANEACIÓN</t>
  </si>
  <si>
    <t>2. Análisis de procesos, funciones y responsabilidades de acuerdo con el Plan de fortalecimiento institucional (Modelo de operación propuesto por Fortalecimiento Institucional)</t>
  </si>
  <si>
    <t>3. Definición de un Plan de Acción y un cronograma de actividades para la estructuración del nuevo modelo de gestión de las Regionales Aeronáuticas .</t>
  </si>
  <si>
    <t xml:space="preserve">4.Avanzar en la estructuración del nuevo Modelo de Gestión de las Regionales Aeronáuticas acorde con lo establecido en el cronograma.   </t>
  </si>
  <si>
    <t>Definir las actividades para el cumplimiento del Plan de Acción 2022 a seguir para cumplir los compromisos del PEI 2022.</t>
  </si>
  <si>
    <t>Plan de acción definido con sus actividades 2022.</t>
  </si>
  <si>
    <t xml:space="preserve"> Plan de acción definido con sus actividades, año 2022.</t>
  </si>
  <si>
    <t xml:space="preserve">1. Definir actividades para cumplir metas PEI 2022.  </t>
  </si>
  <si>
    <t>LIDER DE OBJETIVO</t>
  </si>
  <si>
    <t xml:space="preserve">2. CONECTIVIDAD: 
Construir una red de servicios de transporte aéreo eficiente que una las regiones del país con los principales centros de producción y de consumo nacionales y del mundo, aprovechando su capacidad integradora.
</t>
  </si>
  <si>
    <t>Promover acuerdos de servicios aéreos con los Estados del mundo, mediante una política aerocomercial que facilite la conexión global de Colombia y amplie las opotunidades de desarrollo.</t>
  </si>
  <si>
    <t>Suscribir 75 Acuerdos bilaterales bajo política de cielos abiertos (Línea base acumulada 2019: 54 Acuerdos)</t>
  </si>
  <si>
    <t>Suscribir y/o actualizar seis (6) instrumentos bilaterales, con enfoque liberalizado.</t>
  </si>
  <si>
    <t>Instrumentos bilaterales con enfoque liberalizado</t>
  </si>
  <si>
    <t xml:space="preserve">Número de instrumentos suscritos y/o actualizados  / Número de instrumentos programados seis (6) </t>
  </si>
  <si>
    <t>1, Coordinación y preparación de evento internacional ICAN 2021</t>
  </si>
  <si>
    <t>JEFE OFICINA DE TRANSPORTE AÉREO - OTA</t>
  </si>
  <si>
    <t>Carlos Humberto Morales – Patricia Elena Cárdenas</t>
  </si>
  <si>
    <t>2. Preparación y envío de modelos de acuerdo y Memorandos de Entendimiento con los diferentes Estados y/o modificaiones entre autoridades</t>
  </si>
  <si>
    <t>3. Negociación de Acuerdos Bilaterales con estados interesados</t>
  </si>
  <si>
    <t>4. Instrumentos bilaterales suscritos.</t>
  </si>
  <si>
    <t xml:space="preserve">Facilitar el acceso a los mercados nacionales mediante la eliminación de trámites y barreras, que incentiven la industria a innovar y operar una red de servicios creciente. </t>
  </si>
  <si>
    <t>Armonizar Normatividad LAR-RAC en el 100%</t>
  </si>
  <si>
    <t xml:space="preserve">Modificar y actualizar las Normas RAC 3, 6,139,153,154 y 155 de los Reglamentos Aeronáuticos de Colombia resaltando la racionalización de los requisitos para el acceso al mercado aéreo  y las modalidades del transporte aéreo. </t>
  </si>
  <si>
    <t>Documentos RAC</t>
  </si>
  <si>
    <t xml:space="preserve">Activiades ejecutadas / actividades programadas  </t>
  </si>
  <si>
    <t>1. Revisión, adopción, campaña de divulgación RAC 3</t>
  </si>
  <si>
    <t>2. Revisión, adopción, campaña de divulgación RAC 6</t>
  </si>
  <si>
    <t>3. Revisión, adopción, campaña de divulgación RAC 139</t>
  </si>
  <si>
    <t>4. Revisión, adopción, campaña de divulgación RAC 153</t>
  </si>
  <si>
    <t>5. Revisión, adopción, campaña de divulgación RAC 154</t>
  </si>
  <si>
    <t>6. Revisión, adopción, campaña de divulgación RAC 155</t>
  </si>
  <si>
    <t>Política aerocomercial nacional liberalizada</t>
  </si>
  <si>
    <t>Promover  la conectividad de los aeropuertos troncales concesionados para aumentar las frecuencias,  mediante un Foro de análisis de conectividad aérea para planificar las estrategias comerciales con participación de las Entidades Regionales, Ministerio de Turismo, Cámaras de Comercio y las Aerolíneas de pasajeros y de carga</t>
  </si>
  <si>
    <t xml:space="preserve">Aumento rutas y frecuencias de conectividad aérea troncal” </t>
  </si>
  <si>
    <t>Número de nuevas rutas y/o frecuencias autorizadas en aeropuertos troncales concesionados.</t>
  </si>
  <si>
    <t>1.	Actualizar el mapa de interesados y colaboradores en las regiones donde operan los aeropuertos troncales concesionados</t>
  </si>
  <si>
    <t xml:space="preserve">2.	Realizar un encuentro regional con los operadores de los aeropuertos troncales concesionados, así como con las aerolíneas, cámaras de comercio e interesados </t>
  </si>
  <si>
    <t xml:space="preserve">3.	Análisis y evaluación de los resultados y acuerdos obtenidos en el encuentro realizado con el fin de presentar recomendaciones de política </t>
  </si>
  <si>
    <t xml:space="preserve">4.	Socialización del documento de recomendaciones de política de conectividad orientado a la facilitación del acceso a los mercados. </t>
  </si>
  <si>
    <t>Promover el aumento de al menos 15 rutas debidamente autorizadas a las empresas de servicios aéreos comerciales de transporte público no regular de pasajeros y a las empresas de servicios regionales para que puedan ofrecer sus servicios sin limitaciones en cuanto a la hora o cantidad de los vuelos semanales o mensuales, pudiendo publicitarlos en los lugares hacia o desde donde los operan, pactar contratos individuales de transporte aéreo directamente con cada pasajero y efectuar reservas para los mismos.</t>
  </si>
  <si>
    <t>Rutas nuevas servidas de manera regular por operadores no regulares o regionales</t>
  </si>
  <si>
    <t>15 Rutas operadas por empresas no regulares o regionales en los mercados no servidos</t>
  </si>
  <si>
    <t xml:space="preserve">1. Realizar tres eventos regionales con los operadores regionales y aerotaxis tendientes a identificar los potenciales mercados para potencializar las condiciones de la resolución 280 de 2019 en las regiones. </t>
  </si>
  <si>
    <t xml:space="preserve">2. Análisis y evaluación de los resultados obtenidos en los eventos regionales realizados con el fin de presentar recomendaciones de política </t>
  </si>
  <si>
    <t xml:space="preserve">3. Socialización del documento de recomendaciones de política de conectividad regional orientado a la facilitación del acceso a los mercados. </t>
  </si>
  <si>
    <t xml:space="preserve">Desarrollar la política para la prestación de servicios aéreos esenciales, que facilite la integración de las zonas apartadas del país, mediante una red de servicios de transporte aéreo apoyada desde el Gobierno Nacional. </t>
  </si>
  <si>
    <t>Política pública para los Servicios Aéreos Esenciales implementada en todos sus componentes.</t>
  </si>
  <si>
    <t>Propuesta de política pública para los Servicios Aéreos Esenciales.</t>
  </si>
  <si>
    <t>Documento de propuesta de la política pública y Metodología para los Servicios Aéreos Esenciales </t>
  </si>
  <si>
    <t xml:space="preserve">Activiades ejecutadas / actividades programadas </t>
  </si>
  <si>
    <t>1. Validación Política y Metodológica con DNP</t>
  </si>
  <si>
    <t>2. Envío y discusión con Viceministerio de Turismo</t>
  </si>
  <si>
    <t>3. Socialización con operadores aéreos</t>
  </si>
  <si>
    <t xml:space="preserve">4. Publicación Política de Rutas Aéreas Esenciales 
</t>
  </si>
  <si>
    <t>Promover la conectividad interurbana o regional, facilitando la operación de helicópteros desde una infraestructura pública adaptada a la operación 24 horas, a fin de explotar las oportunidades que brindan estos equipos.</t>
  </si>
  <si>
    <t>Aplicar el 100% los resultados de los estudios sobre la operación de helicópteros en Colombia</t>
  </si>
  <si>
    <t>Acto administrativo que contenga la normatividad</t>
  </si>
  <si>
    <t>1. Mesas de acercamiento: Operadores de helicoptero y diferentes actores</t>
  </si>
  <si>
    <t>2. Revisión de condiciones técnicas para nuevos helipuertos</t>
  </si>
  <si>
    <t>3. Revisión RAC3 que permita la operación de helicoteros</t>
  </si>
  <si>
    <t>4. Concatenar la normatividad existente en las diferentes areas de la Aerocivil</t>
  </si>
  <si>
    <t>3. COMPETITIVIDAD : 
 Desarrollar políticas públicas y estrategias que fortalezcan el factor de productividad del transporte aéreo y estimulen los servicios para el crecimiento de la aviación civil en Colombia.</t>
  </si>
  <si>
    <t>Lograr un mercado competitivo de prestadores de servicio, a través de la simplificación de regulaciones, la eliminación de barreras al crecimiento y la promoción del ingreso de nuevas inversiones en las actividades de la aviación civil.</t>
  </si>
  <si>
    <t>Implementar el 100% de los resultados de la gestión conjunta con el Gobierno Nacional para revisar la posibilidad de simplificar y racionalizar el esquema de costos y cobros del transporte aéreo</t>
  </si>
  <si>
    <t>Implementar lo dispuesto en la Ley 2052 del 25 de agosto de 2020 Automatización y digitalización de Trámites</t>
  </si>
  <si>
    <t>Documento final de proyecto de automatización y digitalización de trámites</t>
  </si>
  <si>
    <t>Documento</t>
  </si>
  <si>
    <t xml:space="preserve">1. Revisar y racionalizar los tramites </t>
  </si>
  <si>
    <t xml:space="preserve">JEFE OFICINA DE TRANSPORTE AÉREO - OTA
</t>
  </si>
  <si>
    <t>2. Mesas de Trabajo con Informática</t>
  </si>
  <si>
    <t>3. Informe Final de Proyecto de automatización y digitalización de trámites de la OTA</t>
  </si>
  <si>
    <t xml:space="preserve">Elaboración de estrategias que fortalezcan el factor de productividad del transporte aéreo de carga y estimulen los servicios para el crecimiento de la aviación civil </t>
  </si>
  <si>
    <t>Estrategias que fortalezcan el factor de productividad del transporte aéreo de carga</t>
  </si>
  <si>
    <t>Actividades realizadas / actividades programadas</t>
  </si>
  <si>
    <t xml:space="preserve">1. Acopio y análisis  de información y determinación de metodología a seguir para la elaboración de las estategias </t>
  </si>
  <si>
    <t>JEFE OFICINA DE COMERCIALIZACION E INVERSIÓN
JEFE OFICINA DE TRANSPORTE AÉREO.
OFICINA ASESORA DE PLANEACIÓN</t>
  </si>
  <si>
    <t>2. Avance en la estructuración de estrategias acorde con lo establecido en el cronograma.</t>
  </si>
  <si>
    <t xml:space="preserve">3. Documento con las estrategias que fortalezcan el factor de productividad del transporte aéreo de  y estimulen los servicios para el crecimiento de la aviación civil </t>
  </si>
  <si>
    <t>Actualización del Estudio de Análisis Red Aeroportuaria para optimización</t>
  </si>
  <si>
    <t>Estudio Actualizado</t>
  </si>
  <si>
    <t xml:space="preserve">Actividades relizadas / actividades programadas </t>
  </si>
  <si>
    <t>1. Actualizar el Estudio de Análisis Red Aeroportuaria para optimización, con  información suministrada de los años 2019 y 2020 de 53 aeródromos administrados por la Aerocivil.</t>
  </si>
  <si>
    <t>JEFE OFICINA DE COMERCIALIZACION E INVERSIÓN</t>
  </si>
  <si>
    <t>2. Presentar el estudio al Comité Directivo</t>
  </si>
  <si>
    <t>3. Entregar el estudio con las recomendaciones impartidas por la alta Dirección, al área designada para su implementación</t>
  </si>
  <si>
    <t>Racionalizar el 100% de los trámites y requisitos de la Oficina de Transporte Aéreo</t>
  </si>
  <si>
    <t>Publicacion y expedicion del RAC 5 (antiguo RAC 3)</t>
  </si>
  <si>
    <t xml:space="preserve">Expedicion RAC 5 </t>
  </si>
  <si>
    <t>1. Publicacion último borrador del RAC 5</t>
  </si>
  <si>
    <t xml:space="preserve">2. Debate del último borrador con la industria </t>
  </si>
  <si>
    <t xml:space="preserve">3. Ajustes al documento RAC 5, conforme a comentarios de la industria </t>
  </si>
  <si>
    <t>4. Publicacion RAC 5</t>
  </si>
  <si>
    <t xml:space="preserve">Propiciar alternativas para la distribución de combustible en los aeropuertos, que permitan la toma de decisiones comerciales por parte de los operadores del transporte aéreo, y evitar distorsiones en los precios del combustible de aviación por su carga tributaria y otros factores.  </t>
  </si>
  <si>
    <t>Poner en marcha el 100% de los acuerdos alcanzados en las mesas de concertación con el DNP, Ministerio de Transporte, Ministerio de Minas y Energía</t>
  </si>
  <si>
    <t>Establecer mesas de trabajo con los Ministerios de Transporte, Minas y Energía Promover, UPME y Ecopetrol para proponer alternativas a la distribución de combustible en ciertas regiones del país</t>
  </si>
  <si>
    <t>Mesas de trabajo realizadas</t>
  </si>
  <si>
    <t>Mesas de trabajo realizadas / Mesas de trabajo programadas</t>
  </si>
  <si>
    <t>1. Programar y llevar a cabo mesas de trabajo</t>
  </si>
  <si>
    <t xml:space="preserve">
JEFE OFICINA DE TRANSPORTE AÉREO - OTA
JEFE OFICINA DE COMERCIALIZACIÓN E INVERSION
</t>
  </si>
  <si>
    <t>2. Documento con conclusiones de las mesas de trabajo</t>
  </si>
  <si>
    <t xml:space="preserve">3.  Propuesta de documento  </t>
  </si>
  <si>
    <t xml:space="preserve">Alcanzar un efectivo encadenamiento del sector, facilitando la transformación productiva de los servicios a los pasajeros, servicios financieros, arrendamientos, seguros, mantenimiento y bienes de capital,  logrando la reducción sustancial del costo hora-bloque por equipo en términos reales. </t>
  </si>
  <si>
    <t>Aplicar el 20% de las recomendaciones dadas en el documento de análisis sobre la optimización de la reducción sustancial del costo hora-bloque por equipo en términos reales, en los aspectos relacionados con la Aerocivil.</t>
  </si>
  <si>
    <t xml:space="preserve">Promover la actualización del documento CONPES 3163 de 2002. Considerar para esto las concluciones y recomendaciones del  FORO IMPACTO DEL COVID – 19 
EN EL TRANSPORTE AÉREO: 
</t>
  </si>
  <si>
    <t xml:space="preserve">Propuesta CONPES </t>
  </si>
  <si>
    <t>1. Documento borrador</t>
  </si>
  <si>
    <t>2. Realización de Foro para analizar el documento de propuesta</t>
  </si>
  <si>
    <t>3. Documento con conclusiones del Foro</t>
  </si>
  <si>
    <t xml:space="preserve">4. Propuesta de documento </t>
  </si>
  <si>
    <t xml:space="preserve">Contar con mecanismos efectivos para la protección de los derechos de los usuarios, frente a los servicios ofrecidos en el transporte aéreo, para mejorar la calidad y satisfacción de éstos.  </t>
  </si>
  <si>
    <t>Actualizar y renovar en el 100% el Sistema de Información de atención al usuario.</t>
  </si>
  <si>
    <t xml:space="preserve">Capacitar y generar acompañamiento a los operadores aereos y a  los funcionarios del Grupo de Atencion al usuario en los diferentes aeropuertos del Pais, para el debido cumplimiento de la normatividad vigente </t>
  </si>
  <si>
    <t xml:space="preserve">12 Campañas de Sensibilización </t>
  </si>
  <si>
    <t>Numero de campañas realizadas/ Numero de campañas programadas</t>
  </si>
  <si>
    <t xml:space="preserve">1. Capacitar en el manejo de situciones con el pasajero </t>
  </si>
  <si>
    <t xml:space="preserve">2. Capacitar en los RAC pertinentes </t>
  </si>
  <si>
    <t xml:space="preserve">3. Capacitar a los operadores y funcionarios de la Aerocivil en las novedades normativas </t>
  </si>
  <si>
    <t xml:space="preserve">Balancear, en el total de ingresos del sector aeroportuario, la participación de los ingresos no regulados, para racionalizar los cobros asociados a las tarifas reguladas para el transporte de pasajeros, equilibrado frente a las necesidades de carga.  </t>
  </si>
  <si>
    <t>Poner en marcha el 100% de las recomendaciones del estudio de aeropuertos no concesionados, para elevar el ingreso no regulado</t>
  </si>
  <si>
    <t xml:space="preserve">Actualizar estudio  y socializar el sistema de información comercial </t>
  </si>
  <si>
    <t xml:space="preserve">Sistema de informacion comercial </t>
  </si>
  <si>
    <t>Actividades realizadas Vs Actividades programadas</t>
  </si>
  <si>
    <t xml:space="preserve">1. Actualizar el estudio denominado Aeropuertos Potenciales Generadores de Ingreso No Regulado
</t>
  </si>
  <si>
    <t xml:space="preserve">JEFE OFICINA DE COMERCIALIZACIÓN EN INVERSIÓN </t>
  </si>
  <si>
    <t>2.Desarrollar Inducción a los Directores Regionales y Administradores  del Sistema de Gestión Comercial a  los aeropuertos no concesionados  de la Aerocivil.</t>
  </si>
  <si>
    <t xml:space="preserve">3. Consolidar un inventario de acciones comerciales acometidas
 por cada Regional, para medir el impacto de la Inducciòn
</t>
  </si>
  <si>
    <t xml:space="preserve">4.Consolidar un inventario de  planos comerciales-publicitarios, con informaciòn enviada por cada Regional, para identificar las áreas de aplicaciòn del Sistema de Gestión Comercial. 
</t>
  </si>
  <si>
    <t xml:space="preserve">Promover la aviación general como un segmento complementario de la actividad aérea, facilitando el acceso a las infraestructuras especiales, para potencializar éste tipo de servicio. </t>
  </si>
  <si>
    <t>Adecuar seis (6) Aeródromos para la aviación General atendiendo sus necesidades particulares. (línea base año 2019 = 3)</t>
  </si>
  <si>
    <t xml:space="preserve">Estructurar el Plan estrategico de Aviacion General </t>
  </si>
  <si>
    <t xml:space="preserve">Plan estrategico de Aviacion General </t>
  </si>
  <si>
    <t>1. Reuniones iniciales con stakeholders - interesados (AOPA, Operadores Aéreos, concesionarios, infraestructura aeroportuaria y otros). Definir los sesi (6) aeropuertos a intervenir</t>
  </si>
  <si>
    <t>SECRETARIO (A) DE SISTEMAS OPERACIONALES - SSO
COORDINADOR (A) GRUPO DE PLANIFICACIÓN AEROPORTUARIA</t>
  </si>
  <si>
    <t xml:space="preserve">2.Definición de la situación actual de la Aviación General en Colombia. </t>
  </si>
  <si>
    <t>3.Diagnostico de la Aviación General en Colombia</t>
  </si>
  <si>
    <t>4.Desarrollo de las alternativas de la Aviación general en Colombia y definir las intervencines en cada aeropuerto con la SSO para qe se programen</t>
  </si>
  <si>
    <t>JEFE OFICINA DE COMERCIALIZACIÓN E INVERSION
JEFE OFICINA DE TRANSPORTE AÉREO</t>
  </si>
  <si>
    <t>4. INFRAESTRUCTURA Y SOSTENIBILIDAD AMBIENTAL: Lograr que la infraestructura, los servicios aeroportuarios, de navegación aérea y la intermodal dad, cuenten con capacidad y eficiencia para atender el crecimiento de la demanda del sector en un contexto ambientalmente sostenible.</t>
  </si>
  <si>
    <t>Empoderar el Plan de Navegación de Aérea (PNA COL) como el instrumento esencial de la planeación a corto, mediano y largo plazo, que guíe las inversiones necesarias para atender de manera eficiente la demanda creciente  por los servicios a la navegación aérea y aeroportuarios, aplicando mecanismos de concertación y actualización con el sector.</t>
  </si>
  <si>
    <t>Realizar el 100% de las inversiones programadas en el proyecto de inversión SINEA conforme al Plan de Navegación Aérea PNA (COL)</t>
  </si>
  <si>
    <t>Aumentar la capacidad, mejorar el desempeño de los sistemas CNS y la automatización para la prestación de los servicios a la Navegacion Aérea.</t>
  </si>
  <si>
    <t>Desempeño   de los sistemas CNS-ATM</t>
  </si>
  <si>
    <t>% actividades ejecutadas/%actividades programadas</t>
  </si>
  <si>
    <t>1. Integrar y poner en funcionamiento los nuevos sistemas CNS-MET.</t>
  </si>
  <si>
    <t xml:space="preserve">SECRETARIO DE SISTEMAS OPERACIONALES </t>
  </si>
  <si>
    <t>DIRECTOR (A) DE TELECOMUNICACIONES DITEL</t>
  </si>
  <si>
    <t>Alma Isabel Roncallo Díaz</t>
  </si>
  <si>
    <t>2. Gestionar los proyectos de los sistemas de vigilancia en base al plan definido</t>
  </si>
  <si>
    <t>3. Gestionar las adquisiciones, implementaciones e intervenciones de los sistemas de comunicaciones aeronáutica en las diferentes estaciones y aeropuertos.</t>
  </si>
  <si>
    <t xml:space="preserve">DIRECTOR (A) DE TELECOMUNICACIONES                               - DITEL                                        DIRECTOR (A). AERONAUTICOS  REGIONALES      
</t>
  </si>
  <si>
    <t>4. Realizar las gestiones necesarias para garantizar la disponibilidad de  los servicios para la navegación aérea prestados a través de los sistemas CNS - MET</t>
  </si>
  <si>
    <t xml:space="preserve">DIRECTOR (A) DE TELECOMUNICACIONES               - DITEL              
DIRECTOR (A) SERVICIOS A LA NAVEGACIÓN AÉREA - DSNA </t>
  </si>
  <si>
    <t>5.  Realizar las gestiones necesarias para mejorar la capacidad de los sistemas de Automatizacion del ATM que  brinden un servicio de implantacion.</t>
  </si>
  <si>
    <t>DIRECTOR (A) DE TELECOMUNICACIONES      - DITEL   
DIRECTOR (A) SERVICIOS A LA NAVEGACIÓN AÉREA - DSNA     
DIRECTOR (A) INFORMÁTICA  SECRETARIO (A) SISTEMAS OPERACIONALES</t>
  </si>
  <si>
    <t>6. Estructurar el concepto operacional y de espacio aereo de las TMA´s.</t>
  </si>
  <si>
    <t xml:space="preserve"> DIRECTOR (A) SERVICIOS A LA NAVEGACIÓN AÉREA - DSNA 
SECRETARIO (A) SISTEMAS OPERACIONALES</t>
  </si>
  <si>
    <t>Mantener los sistemas CNS-MET bajo los parametros requeridos de :disponibilidad, continuidad e integridad</t>
  </si>
  <si>
    <t xml:space="preserve">Nivel de Servicios continuo de los sistemas de  CNS-MET al Proveedor de Servicios a la Navagacion Aerea </t>
  </si>
  <si>
    <t>1. Diagnosticar el estado de los sistemas CNS - MET para establecer las mejoras requeridas</t>
  </si>
  <si>
    <t xml:space="preserve">DIRECTOR (A) DE TELECOMUNICACIONES          - DITEL      
 DIRECTOR (A). AERONAUTICOS  REGIONALES  </t>
  </si>
  <si>
    <t>2. Establecer el plan de mejoramiento y mantenimiento por sistema CNS-MET, atendiendo las políticas de austeridad en el gasto</t>
  </si>
  <si>
    <t>3. Asignar recursos por sistemas CNS-MET de viaticos para implementar el plan de mejoramiento y mantenimiento, atendiendo las políticas de austeridad de gasto.</t>
  </si>
  <si>
    <t>SECRETARIO (A) GENERAL</t>
  </si>
  <si>
    <t xml:space="preserve">4. Presentar informe trimestrales a la Secretaria General del cumplimiento de la asignación de viáticos, para el plan de mejoramiento y mantenimiento </t>
  </si>
  <si>
    <t>DIRECTOR (A) DE TELECOMUNICACIONES          - DITEL      
 DIRECTOR (A). REGIONAL</t>
  </si>
  <si>
    <t>5. Gestion y operación  de la herramienta SIMOA para la prestación de los servicios CNS- MET</t>
  </si>
  <si>
    <t>DIRECTOR (A) DE TELECOMUNICACIONES   - DITEL
DIRECTOR (A) SERVICIOS A LA NAVEGACIÓN AÉREA - DSNA
DIRECTOR (A). REGIONAL</t>
  </si>
  <si>
    <t>6, Desarrollar  mesas de trabajo mensuales interoperativas para evaluar la eficiencia de los sistemas  CNS-MET y socializar los resultados de los gastos asociados.</t>
  </si>
  <si>
    <t xml:space="preserve"> DIRECTOR (A) SERVICIOS A LA NAVEGACIÓN AÉREA - DSNA
SECRETARIO (A) GENERAL</t>
  </si>
  <si>
    <t>7. Gestionar  las facilidades de los sistemas CNS - MET</t>
  </si>
  <si>
    <t>DIRECTOR (A) SERVICIOS A LA              NAVEGACIÓN AÉREA - DSNA                  
DIRECTOR (A) DE TELECOMUNICACIONES - DITEL</t>
  </si>
  <si>
    <t>Contar con un Sistema Nacional del Espacio Aéreo fortalecido, bajo un concepto operacional renovado, soportado en una infraestructura reconfigurada y basado en el Plan de Navegación Aérea (PNA-COL), para obtener eficiencias que incrementen su capacidad actual.</t>
  </si>
  <si>
    <t>Desarrollar el 100% del nuevo concepto operacional del espacio aéreo del sistema aeroportuario ciudad Región Bogotá y del área terminal de Bogotá basado en el Plan de Navegación Aérea (PNA-COL).</t>
  </si>
  <si>
    <t>Desarrollar el concepto opereacional para el
Área terminal de Bogotá.</t>
  </si>
  <si>
    <t>Concepto Operacional  desarrollado</t>
  </si>
  <si>
    <t>1. Calcular la capacidad aeroportuaria y de sectores ATC.</t>
  </si>
  <si>
    <t>DIRECTOR (A) SERVICIOS A LA NAVEGACIÓN AÉREA - DSNA</t>
  </si>
  <si>
    <t>2. Desarrollar las mejoras al concepto.</t>
  </si>
  <si>
    <t xml:space="preserve">Alcanzar la capacidad de adaptación y flexibilidad de las operaciones aéreas en los aeropuertos y el Sistema Nacional del Espacio Aéreo, como elemento fundamental para responder a los efectos del cambio climático. </t>
  </si>
  <si>
    <t>Alcanzar la capacidad de adaptación y flexibilidad de las operaciones aéreas para para responder a los efectos del cambio climático</t>
  </si>
  <si>
    <t>Adaptar los sistemas disponibles para mejorar la
prestación del servicio de gestión de afluencia de tránsito
aéreo y capacidad.</t>
  </si>
  <si>
    <t>ATFCM optimizada</t>
  </si>
  <si>
    <t xml:space="preserve">1. Estructurar e implemetar el proceso CDM. </t>
  </si>
  <si>
    <t xml:space="preserve">DIRECTOR (A) SERVICIOS A LA NAVEGACIÓN AÉREA - DSNA </t>
  </si>
  <si>
    <t>2. Estructurar y socializar el concepto operacional ATFCM.</t>
  </si>
  <si>
    <t>Fortalecer el sistema de información meteorológica.</t>
  </si>
  <si>
    <t xml:space="preserve">Servicio MET mejorado </t>
  </si>
  <si>
    <t>1. Determinar la capacidad del modelo numerico  global GFS en la generacion de pronostico a corto a y mediano plazo</t>
  </si>
  <si>
    <t xml:space="preserve"> 
 DIRECTOR (A) SERVICIOS A LA NAVEGACIÓN AÉREA - DSNA </t>
  </si>
  <si>
    <t>2. Gestionar las adquisiciones, implementaciones e intervenciones  de los sistemas MET con equipamiento que contribuya a disminuir las afectaciones por fenomenos meteorologicos adversos</t>
  </si>
  <si>
    <t>DIRECTOR (A) DE TELECOMUNICACIONES - DITEL</t>
  </si>
  <si>
    <t>Desarrollar el concepto operacional todo tiempo para llegadas y salidas en el aeropuerto Jose María Córdova de Rionegro.</t>
  </si>
  <si>
    <t>Concepto Operacional todo tiempo desarrollado</t>
  </si>
  <si>
    <t>1. Gestion pre contractual Consultoria  incluyendo en su alcance las determinaciones operacionales para el Todo Tiempo</t>
  </si>
  <si>
    <t>SECRETARIO (A) DE SISTEMAS OPERACIONALES</t>
  </si>
  <si>
    <t>Contar con una infraestructura para el Aeropuerto Ciudad Región, en la Sabana de Bogotá, con una visión integradora y capacidad suficiente para continuar facilitando el desarrollo de la actividad del transporte aéreo sin restricciones al desarrollo</t>
  </si>
  <si>
    <t xml:space="preserve">Implementar el 100% de la política pública para el desarrollo y modernización del aeropuerto Ciudad Región programada para el periodo. </t>
  </si>
  <si>
    <t>Optimizar la infraestructura y la operación de la Ciudad Región.</t>
  </si>
  <si>
    <t xml:space="preserve">Infraestrutura Ciudad Region </t>
  </si>
  <si>
    <t>1. Realizar intervenciones en infraestructura en proyectos en ejecución, coordinadas para lograr la operación continua de Ciudad Region.</t>
  </si>
  <si>
    <t xml:space="preserve">DIRECTOR (A) DE SERVICIOS AEROPORTUARIOS
DIRECTOR (A) DE TELECOMUNICACIONES - DITEL 
</t>
  </si>
  <si>
    <t>2. Revision, analisis y evaluacion de los documentos del estudio  para la implememntacion del SDP  en la ciudad Región, ELDORADO - Elaboración y diagnostico estudio previo</t>
  </si>
  <si>
    <t>3. Realizar seguimiento de las obras complementarias del Aeropuerto El Dorado.</t>
  </si>
  <si>
    <t>JEFE OFICINA DE COMERCIALIZACIÓN EN INVERSIÓN</t>
  </si>
  <si>
    <t>Aumentar o mejorar la capacidad de la Ciudad Región</t>
  </si>
  <si>
    <t>Capacidad Mejorada Ciudad Region</t>
  </si>
  <si>
    <t>1.  Realizar seguimiento a proyecto en ejecucion Estudiios y Diseños Pista Norte</t>
  </si>
  <si>
    <t>SECRETARIO (A) DE SISTEMAS OPERACIONALES - SSO</t>
  </si>
  <si>
    <t>2. Mantener actualizada la informacion sobre el traslado de los  tanques de combustible, construccion e implementacion de la nueva infraestructura de suministro de combustible  en el Aeropuerto El Dorado.</t>
  </si>
  <si>
    <t>3. Optimizar y fortalecer la coordinacion interinstitucional ANI/AEROCIVIL.</t>
  </si>
  <si>
    <t>4. Desarrollar, mantener y actualizar  un sistema Gestión de la seguridad</t>
  </si>
  <si>
    <t>5. Monitorear el sistema de Rendimiento operacional de la TMA de Boogta</t>
  </si>
  <si>
    <t>6.  Infomar la Gestión de aeronaves mal equipadas y de bajo rendimiento</t>
  </si>
  <si>
    <t xml:space="preserve">OFICINA DE TRANSPORTE AEREO </t>
  </si>
  <si>
    <t>7. Analizar y fortalecer la gestion de flujo entre las areas adyacentes y nivel nacional ATFM</t>
  </si>
  <si>
    <t xml:space="preserve"> 
 DIRECTOR (A) SERVICIOS A LA NAVEGACIÓN AÉREA - DSNA / DIRECCIONES REGIONALES </t>
  </si>
  <si>
    <t xml:space="preserve">8.  Aumentar la capacidad de secuenciacion en la gestión de llegadas. </t>
  </si>
  <si>
    <t xml:space="preserve"> 
 DIRECTOR (A) SERVICIOS A LA NAVEGACIÓN AÉREA - DSNA  / DIRECTOR (A) TELECOMUNICACIONES Y AYUDAS A LA NAVEGACIÓN AREA DITEL</t>
  </si>
  <si>
    <t>9. Aumentar las redes de seguridad en el Aeropuerto.</t>
  </si>
  <si>
    <t xml:space="preserve">10. Estructurar el proceso para toma de decisiones colaborativas en el Dorado. </t>
  </si>
  <si>
    <t xml:space="preserve">11. Revisar y analizar resultado de la consultoría para Extender pista 13L/31R </t>
  </si>
  <si>
    <t xml:space="preserve"> 
 DIRECTOR (A) DE INFRAESTRUCTURA </t>
  </si>
  <si>
    <t xml:space="preserve">12.Aumentar la capacidad de las operaciones independinetes simultaneas en pistas paralelas </t>
  </si>
  <si>
    <t>Articular los diferentes modos de transporte a la
operación de los aeropuertos de ciudad región con
criterios de intermodalidad.</t>
  </si>
  <si>
    <t>Modos de transporte articulados</t>
  </si>
  <si>
    <t>1. Participar en el desarrollo de los proyectos viales que integren a los aeropuertos Bogota Ciudad Region</t>
  </si>
  <si>
    <t>SECRETARIO (A) SISTEMAS OPERACIONALES</t>
  </si>
  <si>
    <t>2. Participar en el desarrollo de proyectos Ferreos de Bogota Ciudad Region</t>
  </si>
  <si>
    <t>3. Participar en el proyecto de sistemas de transporte masivo de Bogota Ciudad Region</t>
  </si>
  <si>
    <t>4. Participar en los procesos de estructuracion que el gobierno nacional establezca para los proyectos ILES del area de influencia de Bogota Ciudad Region.</t>
  </si>
  <si>
    <t>Implementar medidas de manejo ambiental establecidas en la Licencia Ambiental para la optimización de la operación del Aeropuerto El Dorado</t>
  </si>
  <si>
    <t xml:space="preserve">Avanzar en un %30 en la implementación de las medidas de manejo ambiental </t>
  </si>
  <si>
    <t>Numero de actividades ejecutadas/Numero de actividades programadas para el periodo</t>
  </si>
  <si>
    <t xml:space="preserve">1. Presentacion de información adicional y plan de implementación       </t>
  </si>
  <si>
    <t>DIRECTOR (A) DE SERVICIOS AEROPORTUARIOS - DSA</t>
  </si>
  <si>
    <t xml:space="preserve">2. Implementación de medidas de mitigación del Plan de Manejo </t>
  </si>
  <si>
    <t>Desarrollar la infraestructura para centros de conexión (HUBs) complementarios para la aviación continental, que provean servicios punto a punto a los más importantes nodos internacionales.</t>
  </si>
  <si>
    <t>Monitorear y realizar seguimiento al 100% del programa de inversiones ajustadas al Plan Maestro del aeropuerto Internacional José María Córdova para el periodo</t>
  </si>
  <si>
    <t>Gestion predial para la expansión de la infraestructura del aeropuerto de José María Cordova.</t>
  </si>
  <si>
    <t>Gestion Predial socializada</t>
  </si>
  <si>
    <t>Aplazada</t>
  </si>
  <si>
    <t>1. Revisar  los resultados de la consultoría</t>
  </si>
  <si>
    <t>2. Socializar  los resultados (Coordinación con Planes Maestros)</t>
  </si>
  <si>
    <t>Avanzar en la ejecución y desarrollo de la infraestructura planificada para aeropuerto de José María Cordova.</t>
  </si>
  <si>
    <t>Infraestructura Jose Maria Cordova</t>
  </si>
  <si>
    <t>1. Ejecutar el 100% de las inversiones programadas en 2021 en el aeropuerto Internaciona José María Cordova</t>
  </si>
  <si>
    <t>DIRECTOR (A) DE SERVICIOS AEROPORTUARIOS</t>
  </si>
  <si>
    <t>Monitorear y realizar seguimiento a la APP-IP y/o obra pública al 100% del programa de inversiones ajustado del Plan Maestro Aeroportuario del aeropuerto Alfonso Bonilla Aragón para el periodo.</t>
  </si>
  <si>
    <t>Mejorar la infraestructura del Aeropuerto troncal  1 Alfonso Bonilla Aragón</t>
  </si>
  <si>
    <t>Aeropuertos troncales mejorados</t>
  </si>
  <si>
    <t>1. Ejecutar el 100% de las inversiones programada en 2021 en el aeropuerto Alfonso Bonilla Aragón</t>
  </si>
  <si>
    <t xml:space="preserve">DIRECTOR (A) DE INFRAESTRUCTURA </t>
  </si>
  <si>
    <t>2. Realizar mesas de trabajo con las áreas internas de Aerocivil y la ANI, para ajustar el cronograma de reversión y la futura entrega del Aeropuerto Alfonso Bonilla Aragón en el 2022</t>
  </si>
  <si>
    <t>JEFEOFICINA DE COMERCIALIZACIÓN EN INVERSIÓN</t>
  </si>
  <si>
    <t>Monitorear y realizar seguimiento a las IP presentados por ANI a la Aerocivil y a las concesiones.</t>
  </si>
  <si>
    <t>Aprovechamiento de las APP-IP</t>
  </si>
  <si>
    <t>1. Actualizar la hoja de ruta de las IP Suroccidente</t>
  </si>
  <si>
    <t>2. Celebrar Mesas estrategicas con la ANI, para los aeropuertos de Cali y Buenaventura.</t>
  </si>
  <si>
    <t xml:space="preserve">Promover las inversiones en los aeropuertos troncales para desarrollar infraestructuras aeroportuarias que faciliten la operación a bajo costo, mejoren el acceso, el potencial turístico de las regiones y desarrollen su infraestructura para atender mínimo aeronaves clase C. </t>
  </si>
  <si>
    <t>Avanzar en el 100% de las inversiones determinadas en el   programa de inversión, por APP/IP y/o Obra Pública, para mejorar los 15 aeropuertos troncales en el periodo</t>
  </si>
  <si>
    <t>Mejorar 15 aeropuertos Troncales en su infraestructura lado aire y tierra</t>
  </si>
  <si>
    <t xml:space="preserve">1. Realizar seguimiento a intervenciones en infraestructura en proyectos en ejecución (14 Aeropuertos) </t>
  </si>
  <si>
    <t>DIRECTOR (A) DE SERVICIOS AEROPORTUARIOS
DIRECTOR (A) DE TELECOMUNICACIONES - DITEL</t>
  </si>
  <si>
    <t>2. Gestión  pre-contractual de proyectos estructurados</t>
  </si>
  <si>
    <t>DIRECTOR (A) DE SERVICIOS AEROPORTUARIOS
DIRECTOR (A) DE TELECOMUNICACIONES - DITEL 
COORDINADOR (A) GRUPO GESTIÓN DE PROYECTOS AERONAUTICOS</t>
  </si>
  <si>
    <t>3. Realizar la estructuración precontractual para la actualización del Plan Maestro del Aeropuerto El alcaraván de Yopal.</t>
  </si>
  <si>
    <t>COORDINACIÓN (A) GRUPO PLANIFICACIÓN AEROPORTUARIA
COORDINACIÓN (A) GRUPO GESTIÓN DE PROYECTOS AERONAUTICOS</t>
  </si>
  <si>
    <t>4. Realizar la estructuración precontractual para la actualización de los Planes Maestros de los Aeropuertos de Centro Norte, Montería, Quibdó, Carepa, Corozal, Tolú.</t>
  </si>
  <si>
    <t>COORDINADOR (A) GRUPO PLANIFICACIÓN AEROPORTUARIA 
COORDINADOR (A) GRUPO GESTIÓN DE PROYECTOS AERONAUTICOS</t>
  </si>
  <si>
    <t>5. Realizar la estructuración precontractual para la actualización del Plan Maestro del Aeropuerto Vanguardia de Villavicencio y elaboración de los esquemas de planificación para los aeropuertos de Paz de Ariporo. Y Trinidad</t>
  </si>
  <si>
    <t>COORDINADOR (A) GRUPO ADMINISTRACIÓN DE INMUEBLES</t>
  </si>
  <si>
    <t>6. Revisar la viabilidad  de aplicar el modelo de operación y mantenimiento aeroportuario en un aeropuerto administrado por la Aerocivil</t>
  </si>
  <si>
    <t>JEFE OFICINA DE COMERCIALIZACIÓN EN INVERSION
DIRECTOR (A) DE SERVICIOS AEROPORTUARIOS - DSA</t>
  </si>
  <si>
    <t>Monitorear y realizar seguimiento a las IP´s presentados por ANI a la Aerocivil y a las concesiones.</t>
  </si>
  <si>
    <t>Fortalecimiento de procedimientos  de las APP-IP</t>
  </si>
  <si>
    <t>1.  Actualizar la hoja de ruta de las IP (Troncales de San Andres y Providencia ,Cali y Cartagena)</t>
  </si>
  <si>
    <t>JEFE OFICINA DE COMERCIALIZACIÓN EN INVERSION</t>
  </si>
  <si>
    <t>2. Celebrar Mesas estrategicas con la ANI para los aeropuertos de Cali, Cartagena - San Andres y Providencia.</t>
  </si>
  <si>
    <t>Mantener la Operación  del Aeropuerto Rafael Nuñez Cartagena con posterioridad a la reversión.</t>
  </si>
  <si>
    <t>Reversión y retoma del aeropuerto por Aerocivil</t>
  </si>
  <si>
    <t>1. Realizar mesas de trabajo con las áreas internas de Aerocivil y la 
ANI, para ajustar el cronograma de reversión y la futura entrega del Aeropuerto Rafael Núñez de Cartagena en el 2022.</t>
  </si>
  <si>
    <t>JEFE OFICINA DE COMERCIALIZACIÓN EN INVERSIÓN
 SECRETARIO (A) DE SISTEMAS OPERACIONALES - SSO
SECRETARIO (A) GENERAL</t>
  </si>
  <si>
    <t>Desarrollar el Plan Estratégico Ambiental del sector, incorporando el CORSIA como elemento integrado de la política ambiental y un sistema de acreditación ambiental aeroportuaria o mecanismo similar, que orienten la infraestructura aeronáutica y aeroportuaria en la mitigación del impacto ambiental.</t>
  </si>
  <si>
    <t>Ejecutar el 100% de actividades programadas del Plan de Acción del Plan Estratégico ambiental.</t>
  </si>
  <si>
    <t xml:space="preserve">Continuar con la fase de diseño y referencia  para establecer el nivel de emisiones de CO2  en el marco de implantación de CORSIA (2020-2021) e implementacion del Plan de reducción de emisiones de CO2. </t>
  </si>
  <si>
    <t xml:space="preserve">Avanzar en un %50 en la implementación del CORSIA y UN 30% en la implementación Plan de Reducción de emisiones de CO2 </t>
  </si>
  <si>
    <t>1. Realizar reuniones de seguimiento con las aerolineas de los  reportes de emisiones de 2021</t>
  </si>
  <si>
    <t>2. Recepción reportes de las aerolineas de emisiones de CO2 del año 2020</t>
  </si>
  <si>
    <t xml:space="preserve">3. Verificacion y evaluación de la medición y reporte de las aerolineas </t>
  </si>
  <si>
    <t>4. Reporte AEROCIVIL OACI</t>
  </si>
  <si>
    <t>5. Realizar reuniones de seguimiento a la implementación del Pla de Reducción de emisiones de CO2 (2 reuniones)</t>
  </si>
  <si>
    <t>DIRECTOR (A) DE SERVICIOS AEROPORTUARIOS - DSA 
JEFE OFICINA DE TRANSPORTE AÉREO - OTA</t>
  </si>
  <si>
    <t xml:space="preserve">6.  Lleva a nivel 3 la certificación de ACA (Airport Carbon Acreditation) a dos Aeropor </t>
  </si>
  <si>
    <t xml:space="preserve">Caracterizacion  y formulacion del  Plan de Gestrion Social para  5 nuevos aeropuertos y implementación del Plan de Gestión social </t>
  </si>
  <si>
    <t>Avanzar en un 100% con la formulación del Plan de Gestion  Social y en un 30% en la implementación del Plan de gestión socilal</t>
  </si>
  <si>
    <t>1. Caracterizacion social  para 5 aeropuertos</t>
  </si>
  <si>
    <t xml:space="preserve">DIRECTOR (A) DE SERVICIOS AEROPORTUARIOS - DSA
</t>
  </si>
  <si>
    <t>2. Fformulación del plan de Gestión social para 5 aeropuertos</t>
  </si>
  <si>
    <t>3. Socialización del Plan de gestión Social de los primeros 5 aeropuertos</t>
  </si>
  <si>
    <t>4. Implementación de medidas del Plan de gestión Social de los primeros 5 aeropuertos</t>
  </si>
  <si>
    <t>Formulación e implementación Plan de Gestión de riesgo en 5 Aeropuertos</t>
  </si>
  <si>
    <t>Avanzar en un 100% con la formulación del Plan de Gestión de riesgo  y en un 30% en la implementación del  Plan de Gestion de Riesgo de desastres</t>
  </si>
  <si>
    <t xml:space="preserve">1.Adoptar mediante acto administrativo  la metodología del cálculo del riesgo mutiamenaza </t>
  </si>
  <si>
    <t xml:space="preserve">2.Gestión precontractual y contractual </t>
  </si>
  <si>
    <t>DIRECTOR (A) DE SERVICIOS AEROPORTUARIOS - DSA 
COORDINADOR (A) GRUPO GESTIÓN DE PROYECTOS AERONAUTICOS</t>
  </si>
  <si>
    <t>3, Formulación del paln de Gestión de riesgos para 5 aeropuertos</t>
  </si>
  <si>
    <t xml:space="preserve">4. Continuar con la Implementación de las mediidas del Plan de Gestión de riesgos </t>
  </si>
  <si>
    <t>Contar con una infraestructura de aeropuertos regionales adecuadamente mantenida y mejorada, en donde los aeropuertos con vocación especial al turismo, al comercio, a la carga o a lazos culturales desarrollen su capacidad de atender la demanda del servicio.</t>
  </si>
  <si>
    <t>Realizar el 100% de las inversiones programadas en los seis (6) proyectos de inversión a cargo de las Direcciones Regionales Aeronáuticas conforme al Plan de Navegación Aérea PNA (COL) en el periodo.</t>
  </si>
  <si>
    <t>Cumplimiento de la ejecuciòn de actividades de intervención de  aeropuertos con vocacion de turismo, comercio, carga y lazos culturales.</t>
  </si>
  <si>
    <t>Cumplimiento de la ejecuciòn de actividades de intervención programadas por las Direcciones Regionales Aeronáuticas (Incluye los de vocacion de turismo, comercio, carga y lazos culturales)</t>
  </si>
  <si>
    <t>Total de actividades ejecutadas / Total de actividades para la evaluación programadas</t>
  </si>
  <si>
    <t>1. Ejecutar el 100% de las inversiones programada en 2021 en el aeropuerto de  Nuqui</t>
  </si>
  <si>
    <t>2. Ejecutar el 100% de las inversiones programada en 2021 en el aeropuerto de  Villavicencio</t>
  </si>
  <si>
    <t>3. Ejecutar el 100% de las inversiones programada en 2021 en el aeropuerto de Tolu</t>
  </si>
  <si>
    <t>4. Ejecutar el 100% de las inversiones programada en 2021 en el aeropuerto de  Mompox</t>
  </si>
  <si>
    <t>5. Ejecutar el 100% de las inversiones programada en 2021 en el aeropuerto de Pitalito</t>
  </si>
  <si>
    <t>6. Ejecutar el 100% de las inversiones programada en 2021 en el aeropuerto de Puerto Carreño</t>
  </si>
  <si>
    <t>7. Avanzar en la adquisición predial aeropuertos regionales de Tolu y Neiva</t>
  </si>
  <si>
    <t>8. Realizar seguimiento a la ejecución de las intervenciones programadas en los proyectos de inversión Regionales de acuerdo a lo proyectado en el PNA</t>
  </si>
  <si>
    <t>SECRETARIO (A) DE SISTEMAS OPERACIONALES - SSO
 DIRECTOR (A) REGIONALES</t>
  </si>
  <si>
    <t>NO APLICA</t>
  </si>
  <si>
    <t>Contar con una política pública para nuevos modelos de administración aeroportuaria en aeropuertos de Aerocivil.</t>
  </si>
  <si>
    <t>Contar con un borrador de documento CONPES para ser presentado al DNP.</t>
  </si>
  <si>
    <t>1. Reuniones con actores relevantes</t>
  </si>
  <si>
    <t xml:space="preserve"> DIRECTOR (A) DE SERVICIOS AEROPORTUARIOS DSA/JEFE OFICINA DE COMERCIALIZACIÓN EN INVERSIÓN</t>
  </si>
  <si>
    <t>2. Revisión, análisis y validación de información relevante para la construcción del documento.</t>
  </si>
  <si>
    <t>3. Definición de matriz y cronograma de ejecución del documento CONPES</t>
  </si>
  <si>
    <t xml:space="preserve"> DIRECTOR (A) DE SERVICIOS AEROPORTUARIOS DSA/JEFE OFICINA DE COMERCIALIZACIÓN EN INVERSIÓN / OFICINA ASESORA DE PLANEACIÓN</t>
  </si>
  <si>
    <t>4. Presentación de propuesta de documento borrador al DNP</t>
  </si>
  <si>
    <t>Estructurar un modelo para la contratación de un operador aeroportuario para administración, operación y mantenimiento de aeropuertos de Aerocivil.</t>
  </si>
  <si>
    <t>Contar con el modelo para la contratación de un operador aeroportuario.</t>
  </si>
  <si>
    <t>1. Análisis de los elementos que componen el Modelo Tipo para la administración, operación y mantenimiento de aeropuertos administrados por la Aerocivil</t>
  </si>
  <si>
    <t>2. Definir los criterios para la selección y priorización de los aeropuertos susceptibles de ser incluidos en el modelo</t>
  </si>
  <si>
    <t>3. Diseño y determinación del modelo tipo aplicable en los aeropuertos seleccionados</t>
  </si>
  <si>
    <t>4. Presentación del modelo tipo al Comité Directivo para aprobación, y definir la posterior presentación al Consejo Directivo._x000D_</t>
  </si>
  <si>
    <t>Ejecucion de la construccion de pista  (1,460 mts)  del aeropuerto del Café</t>
  </si>
  <si>
    <t>Coordinar con Ministerio de Transporte, DNP, Ministerio de Hacienda y Unidad de gestión, las actividades para cumplir con los requisitos previos que permitan iniciar la ejecucion del proyecto dentro de los cronogramasestablecidos</t>
  </si>
  <si>
    <t>Avance de la gestion Aerocafe</t>
  </si>
  <si>
    <t>1. Otorgar el permiso de Construcción del Aeropueto del café Etapa I - Palestina</t>
  </si>
  <si>
    <t>SECRETARIA DE SEGURIDAD Y OPERACIÓN A LA AVIACIÓN CIVIL (SSOAC)</t>
  </si>
  <si>
    <t>2. Reformulación del proyecto de Inversión "Construcción del Aeropuerto de Café - Etapa I - Palestina"</t>
  </si>
  <si>
    <t>3. Obtener el aval fiscal del Consejo Superior  de Politica Fiscal - CONFIS para el cierre financiero de los recursos Nación para el proyecto</t>
  </si>
  <si>
    <t>SECRETARIO (A) DE SISTEMAS OPERACIONALES - SSO 
JEFE OFICINA ASESORA DE PLANEACIÓN - OAP</t>
  </si>
  <si>
    <t>4. Obtener concepto favorable del consejo nacional de politica economica y social - CONPES, para la declaratoria de la importancia estrategica del proyecto.</t>
  </si>
  <si>
    <t>5. Traslado presupuestal ante Consejo Directivo entre proyectos de Inversión</t>
  </si>
  <si>
    <t xml:space="preserve"> 
JEFE OFICINA ASESORA DE PLANEACIÓN - OAP</t>
  </si>
  <si>
    <t>6. Obtener la autorización de Vigencias futuras 2022 - 2023 para el proyecto.</t>
  </si>
  <si>
    <t>7. Realizar seguimiento al comité operativo del convenio marco del proyecto Aerocafé</t>
  </si>
  <si>
    <t xml:space="preserve">SECRETARIO (A) DE SISTEMAS OPERACIONALES - SSO 
</t>
  </si>
  <si>
    <t xml:space="preserve">Contribuir con la definición de mecanismos de acceso a fuentes de financiación de cooperación internacional, regalías, fondos de inversiones para la paz, recursos nación u otras fuentes, a fin de fomentar el desarrollo de la infraestructura de aeropuertos para los Servicios Aéreos Esenciales- ASAE. </t>
  </si>
  <si>
    <t>Asistir técnicamente 30 aeropuertos propiedad de las entidades territoriales, para el fortalecimiento de la infraestructura de transporte aéreo a nivel nacional. 
(Línea base 2019 = 4)</t>
  </si>
  <si>
    <t>Asegurar que en los contratos de
asistencia técnica que se
suscriban, se incluya la gestión de
fuentes de financiación para los
proyectos priorizados</t>
  </si>
  <si>
    <t>Gestiones ante las entidades de orden nacional, para proyectos priorizados del orden territorial</t>
  </si>
  <si>
    <t xml:space="preserve"> Total de gestiones realizadas en el marco del contrato interadministrativo / Total de gestiones programadas en el marco del contrato interadministrativo</t>
  </si>
  <si>
    <t>1. Acompañar las gestiones de ENTERRITORIO, con las entidades de orden nacional, para buscar posibles fuentes de financiación, en el marco del contrato interadministrativo</t>
  </si>
  <si>
    <t>Asegurar que la asistencia tecnica
a los aeropuertos territoriales
contenga resultados que
garanticen la viabilidad de
materializar el fortalecimiento de
la infraestructura de trasnporte
en el corto, mediano y largo
plazo.</t>
  </si>
  <si>
    <t>Infraestructura territorial fortalecida</t>
  </si>
  <si>
    <t>1. Seguimiento a la asistencia técnica a 6 aeródromos de entidades territoriales  dentro del marco del convenio</t>
  </si>
  <si>
    <t>2. Seguimiento a la asistencia técnica a 12 aeródromos de entidades territoriales  dentro del marco del segundo convenio</t>
  </si>
  <si>
    <t>Desarrollar plataformas logísticas especializadas aeronáuticas que faciliten y promuevan la intermodalidad del transporte aéreo, y las actividades de soporte a la aviaciòn.</t>
  </si>
  <si>
    <t>Incorporar en los documentos de planificación aeroportuaria el desarrollo de infraestructuras logísticas especializada y el criterio de en las fichas de los proyectos de inversión donde sea viable</t>
  </si>
  <si>
    <t xml:space="preserve">Actualizar los planes maestros aeroportuarios incluyendo el desarrollo de infraestructuras logisticas, en los aeropuertos con movilización de carga. </t>
  </si>
  <si>
    <t xml:space="preserve">Integracion del concepto ILE a los aeropuertos </t>
  </si>
  <si>
    <t>1. Desarrollo de documentos precontractuales para la contratación de la consultoría en Infraestructuras Logísticas especializadas (ILES).</t>
  </si>
  <si>
    <t xml:space="preserve">COORDINADOR (A) GRUPO DE PLANIFICACIÓN AEROPORTUARIA </t>
  </si>
  <si>
    <t>4. Promover con la ANI la incorporacion  de las ILE en los procesos de APP-IP</t>
  </si>
  <si>
    <t>JEFE OFICINA DE COMERCIALIZACIÓN EN INVERSIÓN 
COORDINADOR (A) GRUPO DE PLANIFICACIÓN AEROPORTUARIA</t>
  </si>
  <si>
    <t>5. INDUSTRIA AERONÁUTICA Y CADENA DE SUMINISTRO: Potenciar la industria aeronáutica como un importante proveedor de piezas, partes y componentes aeronáuticos certificados para la región y como punto focal en la producción de aeronaves livianas (ALS) y no tripuladas (RPAS), impulsando a su vez servicios de mantenimiento y reparación de aeronaves.</t>
  </si>
  <si>
    <t>Promover la transformación productiva sostenible, aplicando altas capacidades profesionales, que le den valor agregado a los productos y formen parte de la cadena de suministro de la región</t>
  </si>
  <si>
    <t>Poner en marcha el 100% de las recomendaciones de la mesa de trabajo para la promoción de la transformación productiva sostenible</t>
  </si>
  <si>
    <t>Un (1) encuentro triada Estado - industria - academia</t>
  </si>
  <si>
    <t>Encuentro Realizado</t>
  </si>
  <si>
    <t>Encuentros Realizados/Encuentros programados</t>
  </si>
  <si>
    <t xml:space="preserve">1. Definición tematicas y mesas de trabajo </t>
  </si>
  <si>
    <t>SECRETARIO DE SEGURIDAD OPERACIONAL Y DE LA AVIACIÓN CIVIL</t>
  </si>
  <si>
    <t xml:space="preserve">CENTRO DE ESTUDIOS AERONÁUTICOS 
</t>
  </si>
  <si>
    <t>Jorge Cuenca – Héctor Pomar</t>
  </si>
  <si>
    <t xml:space="preserve">2. Definición de agenda y convocatoria del encuentro </t>
  </si>
  <si>
    <t>3. Desarrollo del encuentro</t>
  </si>
  <si>
    <t xml:space="preserve">4. Documento de conclusiones y recomendaciones </t>
  </si>
  <si>
    <t>Un (1) encuentro para tratar el tema de inlcusión de género en la entidad y el sector</t>
  </si>
  <si>
    <t>Fortalecer los procesos de certificación de productos aeronáuticos, TAR, TARE, MRO´s, entre otros, contribuyendo y soportando el crecimiento de la industria y del sector</t>
  </si>
  <si>
    <t>Emitir 100% de certificados de funcionamiento CDF y/o documento equivalente, de las solicitudes presentadas que cumplen requisitos</t>
  </si>
  <si>
    <t>Participar en 2 equipos de certificación o recertificación multinacional de Organizaciones de Mantenimiento Aprobadas (OMA´s), coordinadas por el SRVSOP de acuerdo a las solicitudes presentadas por los usuarios y/o entes aeronáuticos</t>
  </si>
  <si>
    <t>Participación en equipos de certificación o recertificación multinacional de Organizaciones de Mantenimiento Aprobadas (OMA´s) de acuerdo a las solicitudes presentadas por los usuarios y/o entes aeronáuticos</t>
  </si>
  <si>
    <t>Número de participaciones en procesos de certificación o recertificación de Organizaciones de Mantenimiento Aprobadas (OMA´s) de acuerdo a las solicitudes presentadas por los usuarios y/o entes aeronáuticos</t>
  </si>
  <si>
    <t>1. Asignación del inspector que participará en los procesos de certificación o recertificación multinacional</t>
  </si>
  <si>
    <t>SECRETARIO (A) DE SEGURIDAD OPERACIONAL Y DE LA AVIACIÓN CIVIL - SSOAC</t>
  </si>
  <si>
    <t>2. Elaboración del/los documento(s) que soportan la certificación o recertificación de la Organización de Mantenimiento Aprobada</t>
  </si>
  <si>
    <t xml:space="preserve">Certificar o actualizar cuatro (4) Organizaciones de Mantenimiento Aprobadas bajo estándares del RAC 145 </t>
  </si>
  <si>
    <t>Participación en equipos de certificación o actualización de Organizaciones de Mantenimiento Aprobadas bajo los estándares del RAC 145 de acuerdo a las solicitudes presentadas por los usuarios y/o entes aeronáuticos</t>
  </si>
  <si>
    <t xml:space="preserve">Número de Número de participaciones en procesos de certificación  o actualización de Organizaciones de Mantenimiento Aprobadas bajo estándares del RAC 145 </t>
  </si>
  <si>
    <t>1.  Asignación del inspector o inspectores que adelantarán los procesos de certificación o actualización de la certificación de Organizaciones de Mantenimiento Aprobadas</t>
  </si>
  <si>
    <t>2. Notificación del cierre de la fase final de certificación/actualización</t>
  </si>
  <si>
    <t>3. Documento que soporta la emisión/actualización del certificado de funcionamiento</t>
  </si>
  <si>
    <t xml:space="preserve">Contar con los mecanismos de reconocimiento de los productos aeronáuticos producidos en Colombia, por parte de las autoridades aeronáuticas líderes en el mundo, que promuevan la generación de valor agregado en la industria y sus exportaciones. </t>
  </si>
  <si>
    <t>Aprobar el 100% de las solicitudes que cumplen requisitos sobre la operación de aeronaves fabricadas de kit de acuerdo al RAC 21.855.</t>
  </si>
  <si>
    <t>Expedir como mínimo una(1) circular informativa con los procedimientos ajustados según las recomendaciones emitidas durante la auditoría por parte de OACI para los procesos de aceptación/certificación solicitados por los usuarios como son PMA, OTE, ALS, Aeronaves experimentales y Fabricación de partes que cumplan con un estándar técnico internacional los cuales pueden ser: SAE, ASTM, MIL, NAS, AN, AS, MS, ANSI, entre otros</t>
  </si>
  <si>
    <t>Circulares informativas expedidas</t>
  </si>
  <si>
    <t>Documento (circular expedida)</t>
  </si>
  <si>
    <t xml:space="preserve">1. Diseñar cronograma para la elaboración de documentos para revisión de la coordinación del grupo CPA. </t>
  </si>
  <si>
    <t>2. Elaborar documentos por parte de los ingenieros asignados mediante el cronograma establecido por la coordinación.</t>
  </si>
  <si>
    <t>3. Presentar ante el equipo de Estandarización los documentos revisados por la coordinación del grupo CPA</t>
  </si>
  <si>
    <t>4. Publicar en el sistema de gestión de calidad y en la página web de la Aerocivil los documentos expedidos, socializandolos al interior de la Aeronáutica Civil, como también en la industría.</t>
  </si>
  <si>
    <t>Emitir mínimo una (1) aprobación de fabricación de componentes de aeronaves "Aprobación de fabricación de partes - (PMA´s)" ó frente a la demanda bajo un estándar técnico internacional (SAE ó ASTM ó MIL ó NAS ó AN ó AS ó MS ú ANSI, etc.)</t>
  </si>
  <si>
    <t>Documento de aceptación de partes</t>
  </si>
  <si>
    <t>1 (un) Documento de aceptación de partes</t>
  </si>
  <si>
    <t xml:space="preserve">1. Revisar y evaluar la viabilidad de la información técnica radicada por el usuario que realiza la aplicación                                                                                             </t>
  </si>
  <si>
    <t>2. Visita del grupo de certificación a las instalaciones del solicitante</t>
  </si>
  <si>
    <t>3. Gestión, tramite y evaluación de las actividades como autoridad para la aceptación/aprobación de la certificación de partes producida bajo un estándar técnico internacional.</t>
  </si>
  <si>
    <t>4. Expedición de la carta de aceptación/aprobación como documento final del proyecto.</t>
  </si>
  <si>
    <t>Certificar el 100% de solicitudes presentadas con cumplimiento de requisitos, para el modelo de aeronaves en categoría ALS</t>
  </si>
  <si>
    <t>Emitir mínimo un (1) certificado de aeronavegabilidad especial categoria Aeronaves Livianas (ALS) en producción</t>
  </si>
  <si>
    <t>Certificado de aeronavegabilidad en Certificado de aeronavegabilidad especial categoría ALS</t>
  </si>
  <si>
    <t>Certificados emitidos de aeronavegabilidad especial categoria ALS</t>
  </si>
  <si>
    <t>1. Revisar y evaluar la viabilidad de la información técnica radicada por el usuario que realiza la aplicación.</t>
  </si>
  <si>
    <t>2. Inspección por parte del Grupo de Certificación a las instalaciones del solicitante.</t>
  </si>
  <si>
    <t>3. Cumplir con las actividades (ensayos en tierra, ensayos en vuelo) como Autoridad para la certificación de aeronaves en categoría liviana ALS.</t>
  </si>
  <si>
    <t>4. Expedición del certificado de aeronavegabilidad especial en categoría liviana ALS</t>
  </si>
  <si>
    <t>Realizar el control y vigilancia a las empresas fabricantes de las tres aeronaves ALS certificadas durante el año 2019</t>
  </si>
  <si>
    <t>Ejeucución del Cronograma de inspecciones</t>
  </si>
  <si>
    <t>3 cronogramas de inspecciones ejecutados</t>
  </si>
  <si>
    <t>1. Elaboración del cronograma de inpecciones</t>
  </si>
  <si>
    <t>2. Visita de inspección a las instalaciones del solicitante.</t>
  </si>
  <si>
    <t>3. Presentación de un informe de inspección de conformidad del control y vigilancia efectuado para cada aeronave</t>
  </si>
  <si>
    <t xml:space="preserve">Lograr al 90% de la competencia del personal y poseer un 100% de estructura documental solida requerida por OACI para proyectar a la UAEAC como estado de diseño. </t>
  </si>
  <si>
    <t>Lograr la actualización del 80% de los procedimientos de Certificación mediante la guía del inspector CPA</t>
  </si>
  <si>
    <t>Cronograma de actualización de los procedimientos de certificación mediante la guía del inspector CPA</t>
  </si>
  <si>
    <t>actividades ejecutadas / Actividades Planeadas *100%</t>
  </si>
  <si>
    <t>1. Elaborar un cronograma para la actualización de la Guía del Inspector CPA, asignando a los inspectores CPA, como responsables por capítulos.</t>
  </si>
  <si>
    <t>2. Efectuar la revisión por capítulos con cada inspector asignado como responsable.</t>
  </si>
  <si>
    <t>3. Gestionar ante el equipo de estandarización los capítulos revisados para aprobación del citado equipo.</t>
  </si>
  <si>
    <t xml:space="preserve">4. Gestionar la publicación de los capítulos actualizados, en la página web de la Aerocivil como en el Sistema de Gestión Calidad de la Entidad.  </t>
  </si>
  <si>
    <t>5. Socializar la publicación de cada uno de los capítulos por parte del grupo</t>
  </si>
  <si>
    <t>Lograr el 90% del cronograma planteado para capacitaciòn y entrenamiento para la vigencia 2021 segùn las tematicas del PIESO (Programa de Instrucciòn y Entrenamiento)</t>
  </si>
  <si>
    <t>PIESO implantado por servidor público y área</t>
  </si>
  <si>
    <t>1. Entregar a la Direcciòn de Estandares de Vuelo y a la Secretaria de Seguridad Operacional y de la Aviaciòn Civil, el cronograma de cursos para la vigencia 2021.</t>
  </si>
  <si>
    <t>GRUPO DE CERTIFICACIÓN DE PRODUCTOS AERONÁUTICOS</t>
  </si>
  <si>
    <t>2. Apoyar en lo tècnico a la SSOAC para la consecuciòn de los cursos relacionados en el cronograma.</t>
  </si>
  <si>
    <t>3. Ejecutar el cronograma elaborado para la vigencia 2021.</t>
  </si>
  <si>
    <t>4. Efectuar seguimiento y establecer avances de cronograma eleborado para el 2021</t>
  </si>
  <si>
    <t xml:space="preserve">Estructurar al menos un (1) acuerdo de reconocimiento mutuo con un autoridad aeronáutica para la industria aeronáutica de piezas partes, componentes y mantenimiento.                                                                                  </t>
  </si>
  <si>
    <t>Acuerdo de reconcomiendo para la industria aeronáutica estructurado</t>
  </si>
  <si>
    <t>Un (1) acuerdo de reconocimiento para la industria aeronáutica estructurado</t>
  </si>
  <si>
    <t xml:space="preserve">1. Desarrollar la hoja de datos del certificado de aeronavegabilidad de las aeronaves VLA como insumo para el portafolio de servicios que desarrolla la industria aeronáutica y su actualización de ser necesario  </t>
  </si>
  <si>
    <t xml:space="preserve">2. Acercamiento con la Autoridad Aeronáutica definida para la estructuración de un acuerdo de reconocimiento de productos aeronáuticos </t>
  </si>
  <si>
    <t xml:space="preserve">3. Mesa de trabajo para el desarrollo del acuerdo de reconocimiento con la autoridad aeronáutica y definición de un borrador de documento </t>
  </si>
  <si>
    <t xml:space="preserve">4. Socialización y/o mesa interna con las área y grupos impactados en la entidad por el acuerdo de reconocimiento.            </t>
  </si>
  <si>
    <t xml:space="preserve">5. Aprobación y visto bueno del documento de reconocimiento para la negociación  </t>
  </si>
  <si>
    <t>6. DESARROLLO DEL TALENTO HUMANO EN EL SECTOR: Fortalecer la gestión del conocimiento para lograr el desarrollo integral y sostenible del talento humano, en línea con el crecimiento de la aviación civil en Colombia</t>
  </si>
  <si>
    <t>Disponer de un Sistema de Gestión del Talento Humano que permita responder a las necesidades del Sector Aeronáutico en cantidad y calidad.</t>
  </si>
  <si>
    <t>Disponer de una plataforma virtual de capacitación</t>
  </si>
  <si>
    <t xml:space="preserve">
Formular y Desarrollar el 100% el Plan Institucional de Capacitación - PIC</t>
  </si>
  <si>
    <t xml:space="preserve">
PIC 2022 formulado</t>
  </si>
  <si>
    <r>
      <rPr>
        <strike/>
        <sz val="12"/>
        <rFont val="Arial"/>
        <family val="2"/>
      </rPr>
      <t xml:space="preserve">
</t>
    </r>
    <r>
      <rPr>
        <sz val="12"/>
        <rFont val="Arial"/>
        <family val="2"/>
      </rPr>
      <t xml:space="preserve">(Actividades realizadas/ actividaddes programadas)*100
 </t>
    </r>
  </si>
  <si>
    <t>1. Diagnóstico de necesidades de aprendizaje organizacional Plan Institucional de Capacitación 2022.</t>
  </si>
  <si>
    <t>CEA – SECRETARIA GENERAL – DIRECCIÓN TALENTO HUMANO</t>
  </si>
  <si>
    <t xml:space="preserve">
DIRECCIÓN DE TALENTO HUMANO </t>
  </si>
  <si>
    <t>Luz Melba Castañeda Lizarazo - Marta Barrera</t>
  </si>
  <si>
    <t>2. Construcción  del Plan Institucional de Capacitación 2022</t>
  </si>
  <si>
    <t>3. Formulación del Plan Institucional de Capacitación 2022</t>
  </si>
  <si>
    <t xml:space="preserve">
PIC 2021 Desarrollado</t>
  </si>
  <si>
    <t xml:space="preserve">Cursos desarrollados/cursos programados </t>
  </si>
  <si>
    <t>4.  Diagnóstico de necesidades de aprendizaje organizacional Plan Institucional de Capacitación 2021</t>
  </si>
  <si>
    <t>5. Realizar los procesos de contratación para suplir necesidades de demanda del Plan Institucional de Capacitación 2021</t>
  </si>
  <si>
    <t>6. Desarrollo del Plan Institucional de Capacitación 2021</t>
  </si>
  <si>
    <t>7. Seguimiento y consolidación del Informe  de  resultados de desarrollo del PIC, Personal Capacitado de la Entidad para el 2021.</t>
  </si>
  <si>
    <t>Formular y Desarrollar el 100% de la  oferta  Académica orientada a la formación en  la gestión aeronáutica  integral  y fortalecimiento  institucional con mediacion virtual.</t>
  </si>
  <si>
    <r>
      <rPr>
        <sz val="12"/>
        <rFont val="Arial"/>
        <family val="2"/>
      </rPr>
      <t>Oferta Académica desarrollad</t>
    </r>
    <r>
      <rPr>
        <strike/>
        <sz val="12"/>
        <rFont val="Arial"/>
        <family val="2"/>
      </rPr>
      <t>a</t>
    </r>
  </si>
  <si>
    <t>(Cursos Realizados  /Cursos Programados)*100</t>
  </si>
  <si>
    <t>1. Elaboración de la programación académica.</t>
  </si>
  <si>
    <t xml:space="preserve"> JEFE  OFICINA AERONAUTICA - CENTRO DE ESTUDIOS AERONÁUTICOS (CEA) </t>
  </si>
  <si>
    <t>2. Desarrollo de  las actividades de la oferta académica.</t>
  </si>
  <si>
    <t>3. Seguimiento y consolidación de los resultados de la ejecución de la oferta académica.</t>
  </si>
  <si>
    <t>Mediación virtual fortalecida</t>
  </si>
  <si>
    <t>(Actividades del Trimestre  realizadas /  Activid
ades del trimestre  programadas)*100</t>
  </si>
  <si>
    <t>4. Actualización y administración de la Plataforma LMS Moodle.</t>
  </si>
  <si>
    <t>5. Diseño y producción de 20 OVAs temáticos para fortalecer la oferta académica.</t>
  </si>
  <si>
    <t>Desarrollar en 2  Direcciones  Regionales Aeronáuticas  una prueba  Piloto de Descentralizacion de los procesos  de formacion.</t>
  </si>
  <si>
    <t>Modelo Tipo Implementado en regionales aeronáuticas</t>
  </si>
  <si>
    <r>
      <t xml:space="preserve">
</t>
    </r>
    <r>
      <rPr>
        <sz val="12"/>
        <rFont val="Arial"/>
        <family val="2"/>
      </rPr>
      <t>Actividades   realizadas /  Actividades  programadas)*100</t>
    </r>
  </si>
  <si>
    <t>1.Definición de Criterios y selección de las Direcciones Regionales Aeronáuticas con capacidad institucional para el desarrollo de gestión académica [proyecto piloto].</t>
  </si>
  <si>
    <t>2. Coordinar con las Direcciones Regionales Aeronáuticas para el fortalecimiento de la capacidad institucional  fisica instalada y tecnológica [Dotación - adecuación fisica y tecnológica]</t>
  </si>
  <si>
    <t>3.  Identificar y Evaluar el talento humano académico y administrativo  disponible en  las Direcciones Regionales Aeronáuticas</t>
  </si>
  <si>
    <t>4. Formalizar  los programas académicos de las Direcciones Regionales Aeronáuticas del proyecto piloto</t>
  </si>
  <si>
    <t>5. Desarrollar las actividades Académicas de la Oferta Académica en las Regionales seleccionadas</t>
  </si>
  <si>
    <t>6. Realizar informe de seguimiento y evaluación del proyecto de desconcentración de la gestión educativa en las  Direcciones Regionales Aeronáuticas</t>
  </si>
  <si>
    <t>Consolidar la investigación en los campos aeronáuticos y aeroespaciales, con el apoyo de la industria, la academia y la cadena de investigadores, integrados en un centro de investigaciones aeronáutico.</t>
  </si>
  <si>
    <t>Implementar el 100% de los productos de investigación desarrollados en el cuatrienio 2018-2022.</t>
  </si>
  <si>
    <t xml:space="preserve">Elaborar y publicar 10 productos de  investigación, que  contribuyan  al  fortalecimiento de los procesos  de ciencia,  tecnologia e innovación en la  industria Aeronáutica  y al desarrollo del Talento Humano </t>
  </si>
  <si>
    <t xml:space="preserve"> 10 productos de investigación sometidos (que ya fueron recibidos por el ente evaluador)</t>
  </si>
  <si>
    <t>(Productos de investigación sometidos / productos de investigación programados)*100</t>
  </si>
  <si>
    <t>1. Identificación concreta de los productos de investigación alineados con los procesos de ciencia y tecnología e innovación de la industria aeronáutica y al desarrollo del talento humano (Seguridad Operacional; Seguridad de la aviación civil; Gestión de la aviación y Protección del Medio Ambiente)</t>
  </si>
  <si>
    <t>2. Elaboración y sometimiento de   los  productos  de  investigación</t>
  </si>
  <si>
    <t>3. Realización del Cuarto  Encuentro  de Investigación  del  Sector Aeronáutico</t>
  </si>
  <si>
    <t>Definir la estructura del centro de Investigación y sus capacidades (Software, Hardware y Laboratorios)</t>
  </si>
  <si>
    <t>Documento de estructuración del  Centro de Investigación Aeronáutico realizado</t>
  </si>
  <si>
    <t>Un documento de estructuración del Centro de Investigación Aeronáutico</t>
  </si>
  <si>
    <t>1. Presentación del documento donde se define estructura y capacidades del Centro de Investigación Aeronáutico</t>
  </si>
  <si>
    <t>Alcanzar una amplia oferta de capacitación orientada a la gestión aeronáutica integral, en todos los niveles y campos: aeroespaciales, aeronavegabilidad, mantenimiento, seguridad operacional y de la aviación civil, servicios a la navegación aérea, servicios aeroportuarios, servicios en tierra y gestión de aerolíneas, carga, RPAS, aspectos ambientales o aquellos nuevos campos que aparezcan en el tránsito del plan.</t>
  </si>
  <si>
    <t>Instituto de Educación Superior IES operando y funcionando</t>
  </si>
  <si>
    <t>Radicar dos nuevos nuevos documentos maestros para tramite  de dos registros calificados de educación</t>
  </si>
  <si>
    <t xml:space="preserve">Programas de Educación Superior Radicados </t>
  </si>
  <si>
    <t>Actividades realizadas /  Actividades  programadas)*100</t>
  </si>
  <si>
    <t>1. Inicio de impartición de cursos Tecnología Gestión de Tránsito Aéreo</t>
  </si>
  <si>
    <t xml:space="preserve">2. Pre-Radicado Condiciones Institucionales y Documentos anexos </t>
  </si>
  <si>
    <t xml:space="preserve">3. Radicación del Programa de Tecnología en Electrónica Aeronáutica </t>
  </si>
  <si>
    <t>4. Radicación del Programa Profesional en Administración Aeroportuaria</t>
  </si>
  <si>
    <t>5. Respuesta de completitud de los procesos</t>
  </si>
  <si>
    <t>Fortalecer  la oferta  Academica del CEA, a través  del Desarrollo de  la Cátedra de Sostenibilidad Ambiental en  nivel avanzado, donde se incluye  Cambio Climático del Sector y CORSIA, incorporando los elementos que directa o indirectamente influyan en el Sistema ambiental y en la infraestructura y operación aeroportuaria y aeronáutica.</t>
  </si>
  <si>
    <r>
      <rPr>
        <strike/>
        <sz val="12"/>
        <rFont val="Arial"/>
        <family val="2"/>
      </rPr>
      <t xml:space="preserve">
</t>
    </r>
    <r>
      <rPr>
        <sz val="12"/>
        <rFont val="Arial"/>
        <family val="2"/>
      </rPr>
      <t>Catedra de sostenibilidad ambiental Nivel avanzado impartida</t>
    </r>
  </si>
  <si>
    <t>Actividades realizadas /  Actividades programadas)*100</t>
  </si>
  <si>
    <t xml:space="preserve">1.Aprobación instancias  cuerpos  colegiados   del  Plan de Estudios. Nivel Avanzado de la Cátedra de sostenibilidad ambiental </t>
  </si>
  <si>
    <t>JEFE DE OFICINA AERONAUTICA - CENTRO DE ESTUDIOS AERONÁUTICOS (CEA) 
DIRECTOR (A) DE SERVICIOS AEROPORTUARIOS
COORDINADOR (A) GRUPO DE GESTION AMBIENTAL Y CONTROL FAUNA</t>
  </si>
  <si>
    <t>2.Incorporación dentro de  la  oferta  Academica de la  Cátedra de Sostenibilidad Nivel Avanzado</t>
  </si>
  <si>
    <t>3. Impartición de la  Cátedra de Sostenibilidad Nivel Avanzado</t>
  </si>
  <si>
    <t>4. Informe de seguimiento y evaluación sobre la impartición de la  Cátedra de Sostenibilidad Nivel Avanzado</t>
  </si>
  <si>
    <t>Fortalecer la oferta académica del Centro de Estudios Aeronáuticos CEA,  a través del desarrollo de la Catedrá Aeronáutica</t>
  </si>
  <si>
    <t>Catedra aeronáutica impartida</t>
  </si>
  <si>
    <t>1. Estructurar el plan instruccional de la Catedra Aeronáutica</t>
  </si>
  <si>
    <t>2. Impartición de la Catedra Aeronáutica</t>
  </si>
  <si>
    <t>3. Informe de seguimiento y evaluación sobre la impartición de la Catedra Aeronáutica</t>
  </si>
  <si>
    <t>Implementar Programa de Proyección social,  que beneficie las comunidades localizadas en las áreas de influencia aeroportuarias</t>
  </si>
  <si>
    <t xml:space="preserve">  áreas de influencia aeroportuaria intervenidos con programa de Proyeccion Social  </t>
  </si>
  <si>
    <t>Numero de áreas de influencia intervenidos /  Numero de áreas de influencia programados (5)</t>
  </si>
  <si>
    <t>1. Articular  la intervención social del Grupo de Gestión Ambiental y  los procesos académicos del CEA  en las comunidades de las zonas aledañas de los aeropuertos: Internacional El Dorado,  Internacional El Edén,  Internacional Simón Bolívar,  Vanguardia,  Reyes Murillo.</t>
  </si>
  <si>
    <t xml:space="preserve">2.  Desarrollo de las actividades de intervención propias en las comunidades de las zonas aledañas de los aeropuertos: Internacional El Dorado,  Internacional El Edén,  Internacional Simón Bolívar,  Vanguardia,  Reyes Murillo. </t>
  </si>
  <si>
    <t>3. Seguimiento, medición del impacto y mejora continua de las actividades realizadas</t>
  </si>
  <si>
    <t xml:space="preserve">Fortalecer las  Unidades de  Instruccion ATS  a nivel  Nacional  </t>
  </si>
  <si>
    <t>Unidades de Instrucción ATS</t>
  </si>
  <si>
    <t>1.Definir  cronograma de  entrenamientos para  personal  ATC en las  Unidades de  Instrucción</t>
  </si>
  <si>
    <t xml:space="preserve">JEFE DE OFICINA AERONAUTICA - CENTRO DE ESTUDIOS AERONÁUTICOS (CEA) </t>
  </si>
  <si>
    <t>2.Aplicacion de  los lineamientos del Manual de  instrucción  y  Entrenamiento en el Puesto de trabajo para ATS</t>
  </si>
  <si>
    <t>3.Desarrollar  el  plan de entrenamiento  para  Control de Aeródromo, Áreas  Terminales  y  Áreas  Superiores en  las  Unidades  de  Instrucción</t>
  </si>
  <si>
    <t>4. Seguimiento  y  Medición  del  Impacto  en la  Operación   respecto al desarrollo de los  entrenamientos   en  las  Unidades de  Instrucción</t>
  </si>
  <si>
    <t xml:space="preserve">Cualificar el talento humano desarrollando el Marco Nacional de Cualificaciones de la aviación civil para asegurar las competencias y propiciar la movilidad laboral en el país y en la región. </t>
  </si>
  <si>
    <t>Disponer del Marco Nacional de Cualificaciones del sector de aviación civil en el 100%</t>
  </si>
  <si>
    <t>Construir el Marco de Cuaificaciones para el Sector de  Aviación Civil</t>
  </si>
  <si>
    <t>Marco Nacional de Cualificaciones para el sector de Aviación Civil</t>
  </si>
  <si>
    <t>Actividades realizadas /  Actividades programadas*100</t>
  </si>
  <si>
    <t>1. Estructuración de las cualificaciones del sector de la aviación civil</t>
  </si>
  <si>
    <r>
      <t>2.</t>
    </r>
    <r>
      <rPr>
        <b/>
        <sz val="12"/>
        <rFont val="Arial"/>
        <family val="2"/>
      </rPr>
      <t xml:space="preserve"> </t>
    </r>
    <r>
      <rPr>
        <sz val="12"/>
        <rFont val="Arial"/>
        <family val="2"/>
      </rPr>
      <t>Catálogo de Cualificación del sector de la aviación civil.</t>
    </r>
  </si>
  <si>
    <t>3. Definición de mesas de trabajo para la articulación con el sistema educativo colombiano y el sector productivo</t>
  </si>
  <si>
    <t>4. Seguimiento  y  Medición  a las fases de construcción del Marco de Cualifiaciones para el Sector de Aviación Civil, acorde al Plan Técnico y Financiero</t>
  </si>
  <si>
    <t>Promover la suscripción de convenios con entidades extranjeras, para propiciar el intercambio de experiencias y conocimientos.</t>
  </si>
  <si>
    <t>Suscribir 6 convenios 
(Línea base 2019: 3)</t>
  </si>
  <si>
    <t xml:space="preserve">Suscripcion  2  Memorandos de  Entendimiento con Entidades de nivel Nacional e  internacional  de  carácter académico y con enfoque  hacia  el campo  aeronáutico. </t>
  </si>
  <si>
    <t>Memorandos de  Entendimiento suscritos</t>
  </si>
  <si>
    <t xml:space="preserve">(Número de Memorandos de entendimiento suscritos/Número de memorandos de entendimiento programados)*100  </t>
  </si>
  <si>
    <t>1.Estructurar el portafolio de servicios de la oferta académica del CEA y el Plan de Marketing para su socialización.</t>
  </si>
  <si>
    <t xml:space="preserve">2. Determinar y contactar a entidades nacionales y extranjeras para la suscripción de los Memorandos de Entendimiento </t>
  </si>
  <si>
    <t>4. Suscribir   2 Memorandos de  Entendimiento con Entidades de nivel Nacional e  internacional</t>
  </si>
  <si>
    <t>7. SEGURIDAD OPERACIONAL Y DE LA AVIACIÓN CIVIL:
 Posicionar a Colombia como el país con el mayor nivel de implementación efectiva de estándares y mejores prácticas en seguridad operacional (safety), seguridad de la aviación civil (security) y facilitación, en un entorno de confianza y de cultura justa en compañía del sector.</t>
  </si>
  <si>
    <t>Ampliar la capacidad del Estado en materia de vigilancia de la seguridad operacional y de la seguridad de la aviación civil, pasando de una vigilancia prescriptiva a una vigilancia basada en riesgos, para acompañar al crecimiento del sector aeronáutico.</t>
  </si>
  <si>
    <t>Implementar el 100% del Sistema de Vigilancia basada en riesgos</t>
  </si>
  <si>
    <t xml:space="preserve">Mantener actualizado al 100% de  las estructuras de datos que permitan definir perfiles de riesgo (proactivo, basado en reportes obligatorios MOR, BIRD, MMPP) y alcanzar al 50% de actualización de la estructura de datos provenientes de reportes de malfunction.                                                                                                                                                            </t>
  </si>
  <si>
    <t>Bases de datos validadas</t>
  </si>
  <si>
    <t>2 Bases de datos validadas</t>
  </si>
  <si>
    <t>1. Mantener actualizado al 100% de  las estructuras de datos que sean la base para la definición de perfiles de riesgo (proactivo, basado en reportes obligatorios MOR, BIRD, MMPP)</t>
  </si>
  <si>
    <t>SECRETARIO SEGURIDAD OPERACIONAL Y DE LA AVIACIÓN CIVIL Y SECRETARIO SISTEMAS OPERACIONALES</t>
  </si>
  <si>
    <t>SECRETARIO (A) DE SEGURIDAD OPERACIONAL Y DE LA AVIACIÓN CIVIL - SSOAC. ING OLGA BEATRIZ MARTINEZ / CAPITAN FRANCISCO OSPINA</t>
  </si>
  <si>
    <t>Hernando Andrés Cifuentes – Héctor Pomar</t>
  </si>
  <si>
    <t xml:space="preserve">2. Alcanzar al 50% de actualización de la estructura de datos provenientes de reportes de malfunction.        </t>
  </si>
  <si>
    <t>Validar al 100% las estructuras de datos que permitan definir perfiles de riesgo (reactivo e incidentes graves)</t>
  </si>
  <si>
    <t>1 Base de datos validada</t>
  </si>
  <si>
    <t>1. Validar al 100% las estructuras de datos que permitan definir perfiles de riesgo (reactivo, incidentes graves)</t>
  </si>
  <si>
    <t>Compilar al 100% las recomendaciones generadas del ECSO (Insumo)</t>
  </si>
  <si>
    <t>Documento con recomendaciones del ECSO</t>
  </si>
  <si>
    <t>1 Documento con recomendaciones del ECSO</t>
  </si>
  <si>
    <t xml:space="preserve">1. Recopilar registros de recomendaciones del ECSO </t>
  </si>
  <si>
    <t>2. Organizar los registros</t>
  </si>
  <si>
    <t>Documentar al 90%  la estructura de la vigilancia basada en riesgos para la Secretaría de Seguridad Operacional y de la Aviación Civil y proponer listas priorizadas de riesgos con el fin de delinear perfiles de riesgo.</t>
  </si>
  <si>
    <t>Documento Estructura de la vigilancia basada en riesgos</t>
  </si>
  <si>
    <t>1 Documento estructura de la vigilancia basada en riesgos documentada en textos aplicables a cada uno de los grupos que realiza vigilancia en la SSOAC</t>
  </si>
  <si>
    <t>1. Definir de manera formal el entrenamiento en Seguridad Operacional que involucre la vigilancia basada en riesgos.</t>
  </si>
  <si>
    <t>2. Definir las herramientas para la evaluación de los SMS de los proveedores de servicios.</t>
  </si>
  <si>
    <t>3. Presentar borradores de priorización de riesgos</t>
  </si>
  <si>
    <t>4. Presentar el documento resultante de la estructura de vigilancia basada en riesgos</t>
  </si>
  <si>
    <t>Apropiar en el sector las mejores prácticas en seguridad operacional de la OACI, con el fin de corregir la brecha en la implementación de los elementos críticos del sistema de vigilancia de la seguridad operacional, de manera adaptativa a la aproximación de monitoreo continuo, para disminuir el perfil de riesgo de Colombia en la seguridad operacional y su gestión continua.</t>
  </si>
  <si>
    <t>Lograr el 85% de implementación efectiva de los requerimientos definidos en las PQs de la auditoría USOAP, basados en la autoevaluación de las áreas de auditoria correspondientes a la SSOAC.</t>
  </si>
  <si>
    <t>Lograr el 80% de implementación efectiva de los requerimientos definidos en las PQs  de la auditoría USOAP, basados en la autoevaluación de las áreas de auditoria correspondientes a la SSOAC.</t>
  </si>
  <si>
    <t xml:space="preserve"> Planes de Acción  basados en la autoevaluación de las áreas de auditoria correspondientes a la SSOAC.</t>
  </si>
  <si>
    <t>80 % cumplimiento cronograma de las actividades  basadas  en la autoevaluación de las áreas de auditoria correspondientes a la SSOAC.</t>
  </si>
  <si>
    <t>1. 40 % de PQS cerradas Cronograma GANTT</t>
  </si>
  <si>
    <t>2. Seguimientos trimestrales que verifiquen avance cronograma GANTT</t>
  </si>
  <si>
    <t>Afianzar el escenario regional concentrado alrededor del Sistema Regional de Cooperación para la Vigilancia de la Seguridad Operacional SVRSOP, participando en el intercambio de información y el apoyo en la vigilancia, para fortalecer la seguridad operacional de la aviación.</t>
  </si>
  <si>
    <t>Llevar a cabo dos (2) misiones de exportación de conocimiento a los países SAM mediante el SVRSOP</t>
  </si>
  <si>
    <t>Llevar a cabo una (1) misión de exportación de conocimiento a los países SAM mediante el SRVSOP</t>
  </si>
  <si>
    <t>Misión de exportación de conocimiento a los países SAM mediante el SVRSOP</t>
  </si>
  <si>
    <t>1 Misión de exportación de conocimiento a los países SAM mediante el SVRSOP</t>
  </si>
  <si>
    <t>1. Asignación de los expertos</t>
  </si>
  <si>
    <t>2. Atender la solicitud del sistema SVRSOP</t>
  </si>
  <si>
    <t xml:space="preserve">3. Informe de comisión </t>
  </si>
  <si>
    <t>Desarrollar el Programa del Estado para la gestión de la autoridad en seguridad operacional, PEGASO.</t>
  </si>
  <si>
    <t>Implementar el 70% del Programa del Estado para la Gestión de la Autoridad en Seguridad Operacional, PEGASO</t>
  </si>
  <si>
    <t xml:space="preserve">Alcanzar un Programa Estatal de Gestión de la Autoridad en Seguridad Operacional (PEGASO) 40% Sostenible (planificado) </t>
  </si>
  <si>
    <t xml:space="preserve">Cronograma implementación PEGASO </t>
  </si>
  <si>
    <t># preguntas gestionadas / # preguntas programadas</t>
  </si>
  <si>
    <t>1. Gestionar actividades pendientes del Gap analysis, pendientes de 2019</t>
  </si>
  <si>
    <t>2. Compilar y coordinar con las demás responsables de actividades del SSP, las actividades de las que ellos son responsables</t>
  </si>
  <si>
    <t>3. Producir anexo(s) al PCSO ( Plan Colombiano de Seguridad Operacional) que contemplen actividades de "gap analysis"</t>
  </si>
  <si>
    <t>4. Implementar el 100% del 40% de actividades referidas en el Gap Analysis del SSP ( Programa Estatal de Seguridad Operacional - Anexo 19 OACI).</t>
  </si>
  <si>
    <t>Desarrollar el Plan Nacional de Seguridad de la Aviación Civil alineado con el Plan Global de Seguridad de la Aviación Civil (GASeP) promulgado por la OACI.</t>
  </si>
  <si>
    <t>Implementar el 40% de la hoja de ruta del Plan Global de Seguridad de la Aviación Civil de Colombia -GASEP</t>
  </si>
  <si>
    <t xml:space="preserve">Implementar el 35% de la hoja de ruta del Plan Global de Seguridad de la Aviación Civil de Colombia - GASEP en lo que corresponde a las tareas propias del Estado. </t>
  </si>
  <si>
    <t>Hoja de Ruta del Plan Global de Seguridad de la Aviación Civil - Colombia</t>
  </si>
  <si>
    <t>#de actividades programadas en la Hoja de Ruta
/
#actividades ejecutadas</t>
  </si>
  <si>
    <t>1. Implementar las actividades planteadas en la hoja de ruta en lo que corresponde a las tareas propias del Estado.</t>
  </si>
  <si>
    <t>2. Seguimiento al cumplimiento de las actividades planteadas en la hoja de ruta en lo que corresponde a las tareas propias del Estado.</t>
  </si>
  <si>
    <t>Fortalecer el Sistema de Gestión de la Seguridad de la Aviación Civil (SeMS).</t>
  </si>
  <si>
    <t>Implementar el 60% del modelo para la recopilación y análisis de datos en materia de la seguridad de la Aviación Civil.</t>
  </si>
  <si>
    <t>Implementar el 40% del modelo para la recopilación y análisis de datos en materia de la seguridad de la Aviación Civil.</t>
  </si>
  <si>
    <t>Recopilación y análisis de datos relacionados con eventos de Seguridad de la Aviación Civil</t>
  </si>
  <si>
    <t>#de aeropuertos internacionales que generan reportes
/
#de aeropuertos internacionales</t>
  </si>
  <si>
    <t xml:space="preserve">1. Documentar en el SGC el Manual de Operación del Formato de Reporte Obligatorio de Eventos (ROE). </t>
  </si>
  <si>
    <t>2. Divulgación del modelo para la recopilación y análisis de datos con aeropuertos internacionales.</t>
  </si>
  <si>
    <t>3. Recopilación de datos de seguridad de la aviación civil de los aeropuertos internacionales descritos en el RAC 14.</t>
  </si>
  <si>
    <t>4. Análisis de datos de seguridad de la aviación civil de los aeropuertos internacionales descritos en el RAC 14.</t>
  </si>
  <si>
    <t>Mejorar la capacidad del Estado en la aplicación de un sistema de Vigilancia de la Seguridad Operacional basado en riesgos, disponiendo de mecanismos para la compilación, transformación y administración de datos de seguridad operacional (Safety BIG DATA), que permitan generar análisis estadísticos para la toma de decisiones.</t>
  </si>
  <si>
    <t>Implementar en el 100% el Sistema de Compilación y procesamiento de datos de seguridad operacional (SCDPS)</t>
  </si>
  <si>
    <t>Contar con 1 herramienta de compilacion de datos de obligatorio reporte</t>
  </si>
  <si>
    <t>Herramientas de compilacion de datos de obligatorio reporte</t>
  </si>
  <si>
    <t>1 herramienta de compilacion de datos de obligatorio reporte</t>
  </si>
  <si>
    <t>1. Desarrollar e implementar formulario reportes Malfunction (RAC 4), en línea</t>
  </si>
  <si>
    <t>2. Divulgar formulario emitidos</t>
  </si>
  <si>
    <t>3. Coleccionar data recibida de reportes obligatorios (Malfunction), en bases de datos Oracle</t>
  </si>
  <si>
    <t>4. Generar tablero de mando (dashboard) básico para Autoridad</t>
  </si>
  <si>
    <t xml:space="preserve">Emitir el 1er informe anual de Seguridad Operacional y crear tableros para los eventos BIRD
</t>
  </si>
  <si>
    <t>Informe anual de Seguridad Operacional y tableros para los eventos BIRD</t>
  </si>
  <si>
    <t>1 (un) Informe anual de Seguridad Operacional y xxxx  tableros para los eventos BIRD</t>
  </si>
  <si>
    <t xml:space="preserve">1. Emitir el 1er informe anual de Seguridad Operacional </t>
  </si>
  <si>
    <t>2. Crear tableros para los eventos BIRD</t>
  </si>
  <si>
    <t>Actualizar y fortalecer el registro aeronáutico en cumplimiento de los anexos de la OACI.</t>
  </si>
  <si>
    <t>Depurar y actualizar en el 100% el registro de aeródromos, helipuertos y matrículas de aeronaves</t>
  </si>
  <si>
    <t>Depurar y actualizar en el 60% el registro de aeródromos, helipuertos y matrículas de aeronaves</t>
  </si>
  <si>
    <t>Listado de aeródromos, helipuertos civiles y matriculas de aeronaves vigentes en el pais</t>
  </si>
  <si>
    <t>Numero de registros verificados / Total del registro de aeródromos, helipuertos civiles y matriculas de aeronaves</t>
  </si>
  <si>
    <t xml:space="preserve">1. Identificar las necesidades de mejora al sistema de información de aerodromos y helipuertos ALDIA </t>
  </si>
  <si>
    <t>GRUPO DE CERTIFICACIÓN E INSPECCION DE AERODROMOS Y SERVICIOS AEROPORTUARIOS - ING. RICARDO AGUIRRE. JEFE OFICINA DE REGISTRO AERONÁUTICO - DR. HUGO MORENO.  
SECRETARIO (A) DE SEGURIDAD OPERACIONAL Y DE LA AVIACIÓN CIVIL SSOAC -CAP. FRANCISCO OSPINA. DIRECCIÓN DE ESTANDARES DE SERVICIOS A LA NAVEGACIÓN AEREA Y SERVICIOS AEROPORTUARIOS - LILIANA OLARTE. SECRETARIA DE SISTEMAS OPERACIONALES - (Dra. Angela Páez. Dirección de Servicios Aeroportuarios, Ing. Luis Roberto D!pablo Ramírez - Dirección de Infraestructura</t>
  </si>
  <si>
    <t xml:space="preserve">2. Implementar los cambios al sistema de información de aerodromos y helipuertos </t>
  </si>
  <si>
    <t>3.  Actualizar y suministrar la  información referente a aeropuertos y helipuertos de propiedad o explotados por AEROCIVIL desde la Dirección de Servicios Aeroportuarios  al Grupo de certificación e inspección de aerodrómos y servicios aeroportuarios</t>
  </si>
  <si>
    <t xml:space="preserve">4.  Suministrar información de caracteristicas físicas referente a aeropuertos y helipuertos de propiedad o explotados por AEROCIVIL desde la Dirección de Infraestructura a la Dirección de Servicios Aeroportuarios </t>
  </si>
  <si>
    <t>5. Realizar la depuración y actualización de los aerodromos y helipuertos de acuerdo al cronograma de actividades planteado por el Grupo de certificación e inspección de aerodromos y servicios aeroportuarios</t>
  </si>
  <si>
    <t>6. Elaboración y expedición de los actos administrativos correspondientes</t>
  </si>
  <si>
    <t xml:space="preserve">7. Realizar la actualización de la información en el aplicativo ALDIA </t>
  </si>
  <si>
    <t>8. Depurar y actualizar información suministrada por los usuarios referente a matriculas de aeronaves en el aplicativo SIGA</t>
  </si>
  <si>
    <t>Actualizar y fortalecer la reglamentación para la vigilancia de la Seguridad Operacional y de la Aviación Civil.</t>
  </si>
  <si>
    <t>Realizar monitoreo a los proyectos de enmienda a la regulación aeronáutica propuestos por la SSOAC.</t>
  </si>
  <si>
    <t xml:space="preserve">Emitir 5 propuestas de enmiendas a las normas generadas por la SSOAC </t>
  </si>
  <si>
    <t xml:space="preserve">Propuestas de enmiendas a las normas generadas por la SSOAC </t>
  </si>
  <si>
    <t xml:space="preserve">5 propuestas de enmiendas a las normas generadas por la SSOAC </t>
  </si>
  <si>
    <t>1. Revisión y actualización de la reglamentación al interior de cada área.</t>
  </si>
  <si>
    <t>SECRETARIO (A) DE SEGURIDAD OPERACIONAL Y DE LA AVIACIÓN CIVIL - SSOAC. ING OLGA BEATRIZ MARTINEZ</t>
  </si>
  <si>
    <t>2. Revisión y aprobación de las armonizaciones en el equipo gestor de estándares de vuelo o la Dirección de Servicios a la Navegación Aérea y de la Aviación Civil o publicación del proyecto de resolución en la página web de la entidad</t>
  </si>
  <si>
    <t>3. Radicación de solicitudes de expedición, modificación, adición o derogación de Reglamentos Aeronáuticos de Colombia o publicación de la resolución en la página web de la entidad</t>
  </si>
  <si>
    <t>Evaluar la situación jurídica de  matrículas de aeronaves a fin de determinar si hay lugar a adelantar la cancelación de las mismas</t>
  </si>
  <si>
    <t>Evaluar la viabilidad de cancelación del 100% de matrículas inscritas en el Registro Aeronáutico Nacional en condición de inactividad mayor a tres (3) años.</t>
  </si>
  <si>
    <t>Matriculas de aeronaves inmersas en causal de cancelación</t>
  </si>
  <si>
    <t>Número de matriculas inmersas en causal de cancelación / Número de matrículas programadas para revisión</t>
  </si>
  <si>
    <t>1. Identificar aeronaves con matrículas  inscritas  en el Registro Aeronáutico Nacional en condición de inactividad mayor a tres (3) años.</t>
  </si>
  <si>
    <t>JEFE OFICINA DE REGISTRO AERONÁUTICO 
SECRETARIO (A) DE SEGURIDAD OPERACIONAL Y DE LA AVIACIÓN CIVIL - SSOAC. DR. HUGO MORENO</t>
  </si>
  <si>
    <t>2. Realizar el estudio jurídico de cada aeronave para determinar si en cada caso aplica alguna de las causales de cancelación previstas por el RAC.</t>
  </si>
  <si>
    <t>3. Solicitar concepto técnico a las áreas competentes de ser necesario, para evaluar la viabilidad de cancelación de la matrícula de las aeronaves estudiadas.</t>
  </si>
  <si>
    <t xml:space="preserve">4. Iniciar la respectiva actuación administrativa de ser procedente, elaborar resolución y una vez ejecutoriada alimentar aplicativo SIGA y digitalizar el expediente en la herramienta mercurio dando cumplimiento ley de archivo.  </t>
  </si>
  <si>
    <t>Actualizar la política, el Plan de Implementación y Manual de Seguridad Operacional</t>
  </si>
  <si>
    <t>Implementar en el 100% el Manual de Seguridad Operacional</t>
  </si>
  <si>
    <t>Implementar en el 90% el Manual de Seguridad Operacional de la SSO como Proveedor de servicios a la aviación.</t>
  </si>
  <si>
    <t xml:space="preserve">Manual del Sistema de Gestión de Seguridad Operacional de la Secretaria de Sistemas Operacionales Versión 3. </t>
  </si>
  <si>
    <t>(Actividades cumplidas / Actividades programadas)*100</t>
  </si>
  <si>
    <t xml:space="preserve"> 01. Aplicación y mantenimiento de procedimientos para la Gestión de Riesgos del SMS.</t>
  </si>
  <si>
    <t>SECRETARIO (A) DE SISTEMAS OPERACIONALES. 
COORDINADOR (A) GRUPO DE GESTIÓN DE SEGURIDAD OPERACIONAL Y ASEGURAMIENTO DE LA CALIDAD - SMS QA. ING. DAGOALBEIRO PAREDES</t>
  </si>
  <si>
    <t>02. Aplicación del programa de instrucción para el SMS.</t>
  </si>
  <si>
    <t>03. Aplicación de procedimientos de comunicación para el SMS.</t>
  </si>
  <si>
    <t xml:space="preserve">04. Actualización del Manual de Seguridad Operacional Versión 3. </t>
  </si>
  <si>
    <t>Elaborar base de datos para control, análisis y administración del Sistema de información</t>
  </si>
  <si>
    <t>Base de datos para control, análisis y administración del Sistema de información, instalada y funcionando en el 100%</t>
  </si>
  <si>
    <t>Bases de datos para control, análisis y administración del SMS de la SSO como proveedor de servicios a la aviación funcionando en el 90%.</t>
  </si>
  <si>
    <t>Base de Datos Actualizada.</t>
  </si>
  <si>
    <t>01. Recopilar base de datos de la Gestión de Riesgos del SMS.</t>
  </si>
  <si>
    <t>02. De acuerdo a base de datos obtenida mediante la Gestión de Riesgos del SMS definir indicadores SPI (Safety Performance Indicators)</t>
  </si>
  <si>
    <t>03. Recopilar base de datos de la aplicación del programa de instrucción para el SMS impartido por el CEA.</t>
  </si>
  <si>
    <t>04. Recopilar base de datos de la comunicación a través de los medios oficiales para el SMS.</t>
  </si>
  <si>
    <t>Participar y promover el SMS-QA en las Direcciones Regionales, Administradores Aeroportuarios y personal operativo de los aeropuertos, incluye otras Entidades y Empresas</t>
  </si>
  <si>
    <t>Realizar monitoreo y seguimiento a la aplicación del 100% del Sistema de Seguridad Operacional SMS-QA.</t>
  </si>
  <si>
    <t xml:space="preserve">Promover al 90% el SMS de la SSO como proveedor de servicios a la aviación en las Direcciones Regionales, Administradores Aeroportuarios y personal operativo de los aeropuertos.
</t>
  </si>
  <si>
    <t>Manual de SMS socializado.</t>
  </si>
  <si>
    <t>01. Promoción de la Gestión de Riesgos del SMS.</t>
  </si>
  <si>
    <t>02. Promoción del aseguramiento de la seguridad operacional.</t>
  </si>
  <si>
    <t>03. Promoción del programa de instrucción para el SMS.</t>
  </si>
  <si>
    <t>Actualizar y elaborar el SMS  para aeropuertos Internacionales, cuyo explotador de aeródromo sea la Aerocivil.</t>
  </si>
  <si>
    <t>Realizar monitoreo y seguimiento a la aplicación del 100% del Sistema de Seguridad Operacional SMS-QA para aeropuertos internacionales.</t>
  </si>
  <si>
    <t>Implementar al 90% el SMS de la SSO para aeropuertos Internacionales, cuyo explotador de aeródromo sea la Aerocivil.</t>
  </si>
  <si>
    <t>SMS Elaborado y Actualizado.</t>
  </si>
  <si>
    <t xml:space="preserve"> 01. Aplicación y mantenimiento de procedimientos para la Gestión de Riesgos del SMS para los aeropuertos de Cúcuta, Bucaramanga, San Andrés y El Dorado.</t>
  </si>
  <si>
    <t>02. Aplicación del programa de instrucción para el SMS para los aeropuertos de Cúcuta, Bucaramanga, San Andrés y El Dorado.</t>
  </si>
  <si>
    <t>03. Aplicación de los medios oficiales de comunicación para el SMS para los aeropuertos de Cúcuta, Bucaramanga, San Andrés y El Dorado.</t>
  </si>
  <si>
    <t xml:space="preserve">04. Socializar la Actualización del Manual de Seguridad Operacional Versión 3. </t>
  </si>
  <si>
    <t>Armonizar los estándares y reglamentación del SMS para integrarlo al Sistema Integrado de Gestión de Calidad de la Entidad</t>
  </si>
  <si>
    <t>Armonizar e integrar al 100% los estándares y reglamentación del SMS al Sistema Integrado de Gestión de Calidad de la Entidad</t>
  </si>
  <si>
    <t>Armonizar e integrar al 90% el SMS de la SSO como proveedor de servicios a la aviación de acuerdo a los estándares y reglamentación con Sistema Integrado de Gestión de la Entidad.</t>
  </si>
  <si>
    <t>SMS incluido en el SIG.</t>
  </si>
  <si>
    <t>01. Desarrollar las sesiones de armonización e integración del SMS en el Sistema Integrado de Gestión de la Entidad.</t>
  </si>
  <si>
    <t>02. Gestionar el cargue e inclusión en el Sistema Integrado de Gestión de la Entidad de los diferentes tipos de documentación generada por el Grupo SMS a fin de ser accesibles por todo el personal que integra las Direcciones de la SSO.</t>
  </si>
  <si>
    <t>Mejorar los niveles de seguridad operacional a través de la investigación de accidentes.</t>
  </si>
  <si>
    <t>Atender e Investigar con oportunidad y calidad los accidentes e incidentes aéreos pertinentes.</t>
  </si>
  <si>
    <t xml:space="preserve">Gestionar ante SSOAC y enviar a las organizaciones y dependencias a cargo de su cumplimiento, el 100% de las recomendaciones de investigaciones de accidentes aprobadas en el Consejo de Seguridad Aeronáutico 04-20, y en los Consejos 01, 02 y 03 de 2021. </t>
  </si>
  <si>
    <t>Porcentaje de recomendaciones gestionadas</t>
  </si>
  <si>
    <t>No. Recomendaciones gestionadas x 100/
No. Recomendaciones totales</t>
  </si>
  <si>
    <t>1. Remitir el 100% de las recomendaciones de los Informes Finales de Accidentes e Incidentes Graves aprobados en Consejo 04-20, a las entidades encargadas de su cumplimiento.</t>
  </si>
  <si>
    <t>COORDINADOR (A) GRUPO DE INVESTIGACIÓN DE ACCIDENTES. CORONEL MIGUEL CAMACHO</t>
  </si>
  <si>
    <t>2. Remitir el 100% de las recomendaciones de los Informes Finales de Accidentes e Incidentes Graves aprobados en el Consejo 01-21, a las entidades encargadas de su cumplimiento.</t>
  </si>
  <si>
    <t>3. Remitir el 100% de las recomendaciones de los Informes Finales de Accidentes e Incidentes Graves aprobados en el Consejo 02-21, a las entidades encargadas de su cumplimiento.</t>
  </si>
  <si>
    <t>4. Remitir el 100% de las recomendaciones de los Informes Finales de Accidentes e Incidentes Graves aprobados en el Consejo 03-21, a las entidades encargadas de su cumplimiento.</t>
  </si>
  <si>
    <t>Finalizar el 100% de las investigaciones de accidentes e incidentes graves (eventos), ocurridos en el año 2019 y 2020.</t>
  </si>
  <si>
    <t>Porcentaje de Informes Finales de investigaciones de eventos 2019 y 2020 presentados al Consejo de Seguridad</t>
  </si>
  <si>
    <r>
      <rPr>
        <u/>
        <sz val="12"/>
        <rFont val="Arial"/>
        <family val="2"/>
      </rPr>
      <t>Número de investigaciones eventos 2019 y 2020 terminadas x 100 /</t>
    </r>
    <r>
      <rPr>
        <sz val="12"/>
        <rFont val="Arial"/>
        <family val="2"/>
      </rPr>
      <t xml:space="preserve"> Número de eventos ocurridos.</t>
    </r>
  </si>
  <si>
    <t xml:space="preserve">1. Presentar al Consejo de Seguridad Aeronáutico los Informes Finales del 30% de las investigaciones pendientes a 31-dic, de los eventos ocurridos en el año 2020. </t>
  </si>
  <si>
    <t xml:space="preserve">2. Presentar al Consejo de Seguridad Aeronáutico los Informes Finales del 30% de las investigaciones pendientes a 31-dic, de los eventos ocurridos en el año 2020. </t>
  </si>
  <si>
    <t xml:space="preserve">3. Presentar al Consejo de Seguridad Aeronáutico los Informes Finales del 30% de las investigaciones pendientes a 31-dic, de los eventos ocurridos en el año 2020. </t>
  </si>
  <si>
    <t xml:space="preserve">4. Presentar al Consejo de Seguridad Aeronáutico los Informes Finales del 10% de las investigaciones pendientes a 31-dic, de los eventos ocurridos en el año 2020. </t>
  </si>
  <si>
    <t>4. Presentar dos (2) Informes Finales 2019 al IV Consejo de Seguridad Aeronáutico 2020.</t>
  </si>
  <si>
    <t>Finalizar el 20% de las investigaciones de accidentes e incidentes graves (eventos), ocurridos en el año 2021.</t>
  </si>
  <si>
    <t>Porcentaje de Informes Finales de eventos 2021 presentados al Consejo de Seguridad</t>
  </si>
  <si>
    <r>
      <rPr>
        <u/>
        <sz val="12"/>
        <rFont val="Arial"/>
        <family val="2"/>
      </rPr>
      <t>Número de investigaciones  de eventos 2021 terminadas x 100</t>
    </r>
    <r>
      <rPr>
        <sz val="12"/>
        <rFont val="Arial"/>
        <family val="2"/>
      </rPr>
      <t xml:space="preserve"> / eventos ocurridos en el año 2021.</t>
    </r>
  </si>
  <si>
    <t xml:space="preserve">1. Presentar al Consejo de Seguridad Aeronáutico los Informes Finales de investigación del 10%, de los eventos ocurridos en el año 2021. </t>
  </si>
  <si>
    <t xml:space="preserve">2. Presentar al Consejo de Seguridad Aeronáutico los Informes Finales de investigación del 10%, de los eventos ocurridos en el año 2021. </t>
  </si>
  <si>
    <t xml:space="preserve">Implementar un procedimiento de registro, control y seguimiento de las investigaciones de incidentes aéreos. </t>
  </si>
  <si>
    <t xml:space="preserve">Procedimiento de gestión de Incidentes implementado
</t>
  </si>
  <si>
    <t>Registro del procedimiento aprobado e implementado</t>
  </si>
  <si>
    <t>1. Crear e implementar un procedimiento para investigación, registro y control de los incidentes aéreos.</t>
  </si>
  <si>
    <t>2. Documentar y concluir las investigaciones de incidentes ocurridos en los años 2018 y 2019.</t>
  </si>
  <si>
    <t>3. Documentar y concluir las investigaciones de incidentes ocurridos en el año 2020.</t>
  </si>
  <si>
    <t>Promover la cultura de seguridad operacional y comunicar sobre investigación de accidentes</t>
  </si>
  <si>
    <t>Realizar el 100% de eventos y actividades programados, de promoción de seguridad operacional en diferentes regiones del país</t>
  </si>
  <si>
    <t>Efectuar 8 actividades de promoción de seguridad operacional en diferentes regiones del país, o de manera virtual.</t>
  </si>
  <si>
    <t>Porcentaje de actividades de promoción de seguridad operacional efectuadas</t>
  </si>
  <si>
    <t>Número de actividades realizadas x 100/
Número de actividades planeadas</t>
  </si>
  <si>
    <t>1. Efectuar un (1) Seminario de Seguridad Operacional</t>
  </si>
  <si>
    <t>2. Efectuar tres (3) Seminarios de Seguridad Operacional</t>
  </si>
  <si>
    <t>3. Efectuar dos (2) Seminarios de Seguridad Operacional</t>
  </si>
  <si>
    <t>4. Efectuar dos (2) Seminarios de Seguridad Operacional</t>
  </si>
  <si>
    <t>Atender y aprobar la auditoría USOAP, y demostrar el cumplimiento de los lineamientos establecidos por OACI en el área de AIG</t>
  </si>
  <si>
    <t>Obtener una evaluación del 90%, como mínimo, de cumplimiento de los estándares OACI en la auditoría en el área AIG.</t>
  </si>
  <si>
    <t xml:space="preserve">Continuar con la evaluación al 100%, en la autoevaluación de las preguntas de protocolo PQ de investigación de accidentes </t>
  </si>
  <si>
    <t xml:space="preserve">Porcentaje de implementación efectiva (EI) de elementos críticos (CE) de investigación de accidentes (AIG) </t>
  </si>
  <si>
    <t xml:space="preserve">Número de preguntas Protocolo satisfactorias x 100/
Número Total de preguntas Protocolo. </t>
  </si>
  <si>
    <t>1. Firmar un Acuerdo de Entendimiento con las Autoridades Judiciales sobre roles en caso de accidente aéreo.</t>
  </si>
  <si>
    <t>2. Organizar, reglamentar y capacitar sobre el uso del equipo del Investigador.</t>
  </si>
  <si>
    <r>
      <rPr>
        <sz val="12"/>
        <color theme="1"/>
        <rFont val="Arial Narrow"/>
        <family val="2"/>
      </rPr>
      <t>Verificar que los Aeropuertos internacionales cumplan con los estándares de bioseguridad para la movilización segura de viajeros de acuerdo a la normatividad nacional vigente y alineados con el CART</t>
    </r>
    <r>
      <rPr>
        <sz val="12"/>
        <rFont val="Arial Narrow"/>
        <family val="2"/>
      </rPr>
      <t xml:space="preserve"> (COUNCIL´s AVIATION RECOVERY TASKFORCE - Documento reactivación de operación aérea)</t>
    </r>
  </si>
  <si>
    <t>Porcentaje de cumplimiento aeropuertos internacionales que cumplan los estándares de bioseguridad</t>
  </si>
  <si>
    <t>Número de aeropuertos internacionales que cumplan con los estándares bioseguridad /Número total de aeropuertos internacionales</t>
  </si>
  <si>
    <t xml:space="preserve">Evaluación de los protocolos de bioseguridad con periodicidad semestral en los aeropuertos internacionales                                                                                                                                                                                                                                                  </t>
  </si>
  <si>
    <t>Dirección de Estándares de Servicios a la Navegación Aérea y Servicios Aeroportuarios- Dra Liliana Olarte</t>
  </si>
  <si>
    <t xml:space="preserve">Verificar cumplimiento de los comités mensuales  FAL  de los estándares bioseguridad en los aeropuertos internacionales                                                                                            </t>
  </si>
  <si>
    <t>Verificar el cumplimiento de los ejercicios de escritorio de eventos ESPII - M (Eventos de salud pública de importancia internacional o nacional)</t>
  </si>
  <si>
    <r>
      <t xml:space="preserve">Mediante:  </t>
    </r>
    <r>
      <rPr>
        <sz val="12"/>
        <color indexed="9"/>
        <rFont val="Arial"/>
        <family val="2"/>
      </rPr>
      <t>Plan Estratégico de Talento Humano, Plan Anual de Vacantes, Plan de Previsión de Recursos Humanos, Plan Institucional de Capacitación,Plan de Incentivos Institucionales y
Plan de Trabajo Anual en Seguridad y Salud en el Trabajo</t>
    </r>
  </si>
  <si>
    <t>8. LA TRANSFORMACION INSTITUCIONAL A LA MODERNIDAD
Fortalecer la gestión institucional de la Entidad a través del desarrollo del talento humano, fortalecimiento de la estructura organizacional, implementando un sistema de gestión del conocimiento especializado en la Entidad, afianzando el Sistema Integrado de Gestión, apalancando la transformación institucional a través del PETI, fortaleciendo la política anticorrupción y la gestión jurídica.</t>
  </si>
  <si>
    <t>Desarrollar el Rediseño Organizacional con el objetivo de responder a las necesidades de talento humano y del crecimiento del Sector y la Industria.</t>
  </si>
  <si>
    <t>Planta de personal provista de acuerdo con las necesidades del sector en el 100%</t>
  </si>
  <si>
    <t xml:space="preserve">Implementar el proyecto de Fortalecimiento Institucional en el componente de planta de personal en un 70%  </t>
  </si>
  <si>
    <t xml:space="preserve">Implementación  Fortalecimiento Institucional en el componente de planta de personal </t>
  </si>
  <si>
    <t xml:space="preserve">
Tres (3) Decretos expedidos por el Gobierno Nacional de estructura, planta de personal y nomenclatura de la Aerocivil. 
Un (1) cronograma de implementación de las disposiciones de los Decretos del proyecto de Fortelecimiento
Tres (3) Resoluciones expedidas por la Aerocivil de Grupos Internos de Trabajo, distribución de planta y manual de funciones y de competencias laborales
Una (1) Resolución de incoporación de los servidores públicos en servicio activo a la nueva planta de personal 
No. de empleos provistos / No. total de empleos de la planta con apropiación presupuestal
</t>
  </si>
  <si>
    <t>1. Tramitar ante el Gobierno Nacional la expedición de los actos administrativos, las viabilidades y/o autorizaciones para la implementación del proyecto de Fortalecimiento Institucional.</t>
  </si>
  <si>
    <t xml:space="preserve">SECRETARIO GENERAL </t>
  </si>
  <si>
    <t>DIRECTOR (A) DE TALENTO HUMANO</t>
  </si>
  <si>
    <t>Carlos Humberto Morales B – Narda Verónica Velandia Cely</t>
  </si>
  <si>
    <t>2. Elaborar un cronograma para implementar las disposiciones de los Decretos del proyecto de Fortalecimiento Institucional (estructura, planta de personal y nomenclatura de la Aerocivil)</t>
  </si>
  <si>
    <t>3. Aprobar e implementar el Manual de Funciones, Requisitos y Competencias Laborales y la Resolución de Grupos Internos de Trabajo ajustados a la nueva planta de la Aerocivil.</t>
  </si>
  <si>
    <t>4. Distribuir la planta de personal de acuerdo al nuevo modelo de operación y a la nueva estructura de la Entidad.</t>
  </si>
  <si>
    <t>5. Realizar la incorporación de los servidores públicos a la nueva planta de personal de la Aerocivil.</t>
  </si>
  <si>
    <t>6. Proveer en un 90% los cargos de la planta que cuentan con apropiación presupuestal.</t>
  </si>
  <si>
    <t>Establecer y desarrollar una estructura organizacional debidamente alineada al Plan Estratégico Aeronáutico 2030 a fin de cumplir con el objetivo principal.</t>
  </si>
  <si>
    <t xml:space="preserve">Implementar la estrategia de gestión para el cambio y la transformación cultural de la Entidad. </t>
  </si>
  <si>
    <t>Estrategia de gestión para el cambio y la transformación cultural para la Entidad</t>
  </si>
  <si>
    <t xml:space="preserve">Número de actividades ejecutadas / Total de actividades programadas
Un (1) Documento técnico actualizado de la estrategia de gestión para el cambio y la transformación cultural </t>
  </si>
  <si>
    <t>1. Dar continuidad a las actividades de sensibilización del proyecto de Gestión para el Cambio</t>
  </si>
  <si>
    <t xml:space="preserve">2. Ejecutar las actividades de gestión del cambio correspondientes a la intervención por grupo 
y proceso </t>
  </si>
  <si>
    <t xml:space="preserve">3. Implementar la Fase I del Modelo de Relevo Generacional </t>
  </si>
  <si>
    <t>4. Actualizar el documento técnico de la estrategia de gestión para el cambio y la transformación cultural para la Entidad</t>
  </si>
  <si>
    <t>Diseñar, implementar y documentar el Sistema de Gestión del Conocimiento especializado, como proceso estratégico de la entidad.</t>
  </si>
  <si>
    <t>Implementar en el 100% el Sistema de Gestión del Conocimiento en la Aerocivil</t>
  </si>
  <si>
    <t>Implementar el Sistema de Gestión del Conocimiento en la Aerocivil</t>
  </si>
  <si>
    <t>Sistema de  Gestión del Conocimiento en la Aerocivil</t>
  </si>
  <si>
    <t>Actividades realizadas / Actividades programadas</t>
  </si>
  <si>
    <t>1. Desarrollar la política de Gestión del Conocimiento de la Aeronáutica Civil</t>
  </si>
  <si>
    <t>2. Adelantar el proceso de armonización de la metodología para la gestión del conocimiento en la cooperación Nacional e Internacional</t>
  </si>
  <si>
    <t xml:space="preserve">3. Desarrollar dentro de la arquitectura empresarial el dominio de uso y apropiación del Sistema de Gestión del Conocimiento y la Innovación </t>
  </si>
  <si>
    <t>4. Elaborar y ejecutar el plan de trabajo para el 2021 del Equipo Institucional de Gestión del Conocimiento y la Innovación</t>
  </si>
  <si>
    <r>
      <t xml:space="preserve">Mediante: </t>
    </r>
    <r>
      <rPr>
        <sz val="12"/>
        <color indexed="9"/>
        <rFont val="Arial"/>
        <family val="2"/>
      </rPr>
      <t>Plan Anticorrupción y de Atención al Ciudadano</t>
    </r>
  </si>
  <si>
    <t>Actualización de procesos del Sistema Integrado de Gestión</t>
  </si>
  <si>
    <t xml:space="preserve">Actualización del 100% de los procesos de apoyo del Sistema Integrado de Gestión </t>
  </si>
  <si>
    <t>Obtener la certificación ISO 9001:2015 para el proceso de Gestión de las Compras y Contrataciones Públicas .</t>
  </si>
  <si>
    <t>Cumplimiento del plan de actividades para de implementación de requisitos ISO 9001:2015.</t>
  </si>
  <si>
    <t>Actividades programadas /Actividades realizada</t>
  </si>
  <si>
    <t>1. Realizar plan de actividades a desarrollar frente a la obtención de la certificación ISO 9001:2015.</t>
  </si>
  <si>
    <t>DIRECTOR (A) ADMINISTRATIVO (A)</t>
  </si>
  <si>
    <t>2. Aprobar y socializar el  plan de actividades para la certificación del  proceso de Gestión de las Compras y Contrataciones Públicas .</t>
  </si>
  <si>
    <t>3. Ejecutar plan de actividades para la certificación del  proceso de Gestión de las Compras y Contrataciones Públicas .</t>
  </si>
  <si>
    <t xml:space="preserve">Actualizar y mejorar el Proceso GDIR 2.4  del Sistema Integrado de Gestión - SIG en el aplicativo ISOLUCIÓN </t>
  </si>
  <si>
    <t xml:space="preserve">Proceso de Gestión de la Educación actualizado </t>
  </si>
  <si>
    <t>Actividades del Trimestre  realizadas /  Actividades del trimestre  programadas)*100</t>
  </si>
  <si>
    <t>1.Revisión, actualización y mejora de la documentación del proceso de acuerdo con los lineamientos del Sistema Integrado de Gestión y la normatividad aplicable vigente.</t>
  </si>
  <si>
    <t>2.Actualización y mejora de  los indicadores de gestión del proceso</t>
  </si>
  <si>
    <t>3.Actualización de los riesgos de corrupción y de gestión del proceso e implementar los controles  necesarios para evitar su materialización.</t>
  </si>
  <si>
    <t>4.Dar  tratamiento  a los planes de acción de los hallazgos, no conformides, observaciones  y recomendaciones del Proceso  GDIR 2.4</t>
  </si>
  <si>
    <t>Implementar aplicativo que sistematice y optimice  la  administración de las solictudes de los servicios generales, reporte de siniestros, y suministros de almacén.</t>
  </si>
  <si>
    <t xml:space="preserve">Implementación de la Herramienta de seguimiento y medición </t>
  </si>
  <si>
    <t>100%  de la herramienta implementada</t>
  </si>
  <si>
    <t>1. Identificar y definir la necesidad, alcance y aprobación de recursos que se requieren para la implementación del aplicativo.</t>
  </si>
  <si>
    <t>2. Adquirir el aplicativo de acuerdo a las necesidades identificadas.</t>
  </si>
  <si>
    <t>3.Ejecutar plan de implementación del aplicativo de acuerdo con el alcance definido.</t>
  </si>
  <si>
    <t xml:space="preserve">Continuar y finalizar la implementación de plan de mejora para control de inventarios </t>
  </si>
  <si>
    <t>Implementación del Plan de mejora Control de Inventarios</t>
  </si>
  <si>
    <t>1. Realizar diagnósticos del  estado de los almacenes a nivel central y regional Meta y Cundinamarca</t>
  </si>
  <si>
    <t>2. Elaborar plan de mejora para control de inventarios para las regionales inventariadas y culminar elplan generado de la vigencia 2020.</t>
  </si>
  <si>
    <t>3.Implementar el plan de mejora de acuerdo a lo programado para la vigencia, frente al resultado de los diagnósticos realizados.</t>
  </si>
  <si>
    <t>Modernizar el archivo de gestion de la UAEAC en 4.337 ML, en etapa de organización de archivos y etapa de digitalización de hasta 12.333.334 imágenes, de acuerdo con la normatividad vigente.</t>
  </si>
  <si>
    <t>Procesos Técnicos de Archivo Intervenidos</t>
  </si>
  <si>
    <t>Metros linealies intervenidos /Metros líneales programados para intervención</t>
  </si>
  <si>
    <t>1. Organización con y sin hoja de control de hasta 6128 ML</t>
  </si>
  <si>
    <t>JEFE GRUPO DE ARCHIVO GENERAL</t>
  </si>
  <si>
    <t>2. Digitalizar las diferentes series documentales 12.333.334 Imágenes</t>
  </si>
  <si>
    <t>3. Solicitar y consolidar  los Inventarios Documentales de cada Archivo de Gestión (dependencia)  en el Archivo General de la Unidad</t>
  </si>
  <si>
    <t>4. Elaboración del PINAR</t>
  </si>
  <si>
    <t>5. Desarrollar el Programa de Capacitación en Gestión Documental</t>
  </si>
  <si>
    <t>Implementar las disposiciones en los decretos y demás normas relacionadas con el fortalecimiento institucional atendiendo las directrices de la alta dirección.</t>
  </si>
  <si>
    <t>Políticas de operación, procesos y procedimientos actualizados</t>
  </si>
  <si>
    <t>No. de políticas de operación, procesos y procedimientos actualizados / No. de políticas de operación,  procesos y procedimientos programados en fortalecimiento</t>
  </si>
  <si>
    <t>1. Actualizar y/o estructurar las políticas de operación, la caracterización de los procesos y su documentación que vaya exigiendo la implementación del fortalecimiento</t>
  </si>
  <si>
    <t>JEFE OFICINA ASESORA DE PLANEACIÓN</t>
  </si>
  <si>
    <t>Medir el nivel de satisfaccion de los clientes</t>
  </si>
  <si>
    <t>Informe encuesta de satisfaccion de los clientes</t>
  </si>
  <si>
    <t>un (1) Informe de resultados</t>
  </si>
  <si>
    <t>APLAZADA</t>
  </si>
  <si>
    <t>1. Contratar estudio para medir el nivel de satisfaccion de los clientes.</t>
  </si>
  <si>
    <t xml:space="preserve">2. Elaborar, presentar y socializar a la alta direccion y lideres responsables el informe resultado de la encuesta </t>
  </si>
  <si>
    <r>
      <t xml:space="preserve">Mediante: </t>
    </r>
    <r>
      <rPr>
        <sz val="12"/>
        <color indexed="9"/>
        <rFont val="Arial"/>
        <family val="2"/>
      </rPr>
      <t xml:space="preserve"> Plan Estratégico de Tecnologías de la Información y las Comunicaciones PETI, Plan de Tratamiento de Riesgos de Seguridad y Privacidad de la Información, Plan de Seguridad y Privacidad de la Información, Plan Institucional de Archivos de la Entidad -PINAR, y Plan Anticorrupción y de Atención al Ciudadano</t>
    </r>
  </si>
  <si>
    <t>Implementar un sistema de Gobierno de Datos basado en la Arquitectura Orientada a Servicios - SOA para alcanzar una administración integral de la información, que facilite y reduzca los costos de gestión de la información para la entidad.</t>
  </si>
  <si>
    <t>Arquitectura tecnológica orientada a servicios integrada y articulada en el 100%</t>
  </si>
  <si>
    <t>Mantener y/o actualizar una solucion para la Arquitectura de Interoperabilidad que permita administrar integralmente la información.</t>
  </si>
  <si>
    <t>Arquitectura Orientada a Servicios - SOA</t>
  </si>
  <si>
    <t>100% Arquitectura Orientada a Servicios - SOA</t>
  </si>
  <si>
    <t xml:space="preserve">1. Realizar el Plan del Proyecto, identificando hitos, cronograma y recursos necesarios para ejecutar y cumplir los objetivos definidos en el periodo. </t>
  </si>
  <si>
    <t>DIRECTOR (A) DE INFORMÁTICA</t>
  </si>
  <si>
    <t>2. Realizar el Diagnóstico que permita identificar la situación actual y necesidad del proceso, información generada por éste y recursos tecnológicos involucrados.</t>
  </si>
  <si>
    <t>3. Realizar el Diseño que permita identificar la situación deseada que atienda a la necesidad del proceso identificado, información requerida, sistemas de información y recursos tecnológicos necesarios para soportar los servicios priorizados.</t>
  </si>
  <si>
    <t>4. Implementar la arquitectura definida y transferir soluciones a operación de acuerdo con los servicios priorizados.</t>
  </si>
  <si>
    <t xml:space="preserve">5. Implementar la primera fase para el nuevo  sistema de gestión documental. </t>
  </si>
  <si>
    <t xml:space="preserve">6. Desarrollar una solución tecnologica de Chat para interactuar con la ciudadania. </t>
  </si>
  <si>
    <t>Implementar una estructura para la integración de aplicaciones utilizadas en la Aerocivil</t>
  </si>
  <si>
    <t>Integrar, articular y lograr la interoperabilidad interna y externa de 10 servicios y/o sistemas de información utilizados en la Aerocivil.</t>
  </si>
  <si>
    <t>Sistemas integrados</t>
  </si>
  <si>
    <t>Sistemas Integrados / Sistemas Proyectados para integración</t>
  </si>
  <si>
    <t xml:space="preserve">2. Realizar el Diagnóstico que permita identificar la situación actual y necesidad del proceso, información generada por éste, aplicaciones y/o sistemas de información y recursos tecnológicos involucrados. </t>
  </si>
  <si>
    <t>3. Realizar el Diseño que permita identificar la situación deseada que atienda a la necesidad del proceso identificado, información requerida, sistemas de información y recursos tecnológicos necesarios para soportar los servicios priorizados</t>
  </si>
  <si>
    <t>Generar cultura de uso y apropiación de las TIC.</t>
  </si>
  <si>
    <t>Incrementar en un 30% el uso y apropiación de los sistemas de información.</t>
  </si>
  <si>
    <t>Grado de confianza en los sistemas de información</t>
  </si>
  <si>
    <t xml:space="preserve">30% adicional de confianza a la encuesta base </t>
  </si>
  <si>
    <t xml:space="preserve">1. Identificar los sistemas de información sensibles para la aplicación de la estrategia de Uso y Apropiación. </t>
  </si>
  <si>
    <t xml:space="preserve">2. Definir la matriz de caracterización y priorización de los grupos de interés involucrados. </t>
  </si>
  <si>
    <t xml:space="preserve">3. Definir los indicadores de impacto de la iniciativa de Uso y Apropiación. </t>
  </si>
  <si>
    <t xml:space="preserve">4. Establecer el cronograma de actividades de la estrategia de Uso y Apropiación. </t>
  </si>
  <si>
    <t xml:space="preserve">5. Ejecución y seguimiento a las actividades del cronograma de Uso y Apropiación a los sistemas de información sensibles. </t>
  </si>
  <si>
    <t>Fortalecer  el Sistema de Control Interno.</t>
  </si>
  <si>
    <t>Cerrar el 100% de hallazgos hasta la vigencia 2020.</t>
  </si>
  <si>
    <t>Avance de la ejecución del Plan de Auditorías 2021 tendiente a fortalecer situaciones que impacten el Fenecimiento de la Cuenta Fiscal.</t>
  </si>
  <si>
    <t>Avance de la ejecución del Plan de Auditorías 2020 tendiente a fortalecer situaciones que impacten el Fenecimiento de la Cuenta Fiscal .</t>
  </si>
  <si>
    <t>Auditorías Ejecutadas/Auditorías Programadas*100</t>
  </si>
  <si>
    <t>1. Ejecutar las auditorías de acuerdo con el plan aprobado para la vigencia 2021</t>
  </si>
  <si>
    <t>JEFE OFICINA CONTROL INTERNO</t>
  </si>
  <si>
    <t>2. Cerrar el 100% de hallazgos hasta la vigencia 2019</t>
  </si>
  <si>
    <t xml:space="preserve">Fortalecer la gestión financiera a través de mejores prácticas </t>
  </si>
  <si>
    <t>Asegurar que los estados financieros y la ejecución presupuestal se ajusten a los parámetros exigidos por la Contaduría General de la Nación</t>
  </si>
  <si>
    <t>Optimizar los servicios de la gestión financiera, a través de la modernización y el desarrollo tecnológico, atendiendo los principios del gobierno en línea, con el fin de asegurar la transparencia, fiabilidad y la oportunidad de la información y la comunicación con los usuarios.</t>
  </si>
  <si>
    <t>Servicios virtualizados de la Dirección Financiera</t>
  </si>
  <si>
    <t>Servicios virtualizados / Servicios Programados</t>
  </si>
  <si>
    <t>1. Virtualización de los canales de comunicación de los clientes externos con la Dirección Financiera</t>
  </si>
  <si>
    <t>DIRECTOR (A) FINANCIERA</t>
  </si>
  <si>
    <t>2. Actualizar el modelo de registro entre los procesos generadores de información y el proceso contable</t>
  </si>
  <si>
    <t>Adoptar una política de gestión del riesgo integral, que contemple acciones de mitigación o adopción del riesgo y evalué el costo residual del riesgo asumido.</t>
  </si>
  <si>
    <t>Implementar el 100% de la política de gestión del riesgo integral en los procesos.</t>
  </si>
  <si>
    <t>Fortalecer la comprensión, entendimiento y aplicación de los conceptos relacionados con la gestión del riesgo integral en los procesos</t>
  </si>
  <si>
    <t xml:space="preserve">Implementación de la política de gestión del riesgo integral en los procesos en un 100% </t>
  </si>
  <si>
    <t>Política de gestión del riesgo integral en los procesos implementada en un 100%</t>
  </si>
  <si>
    <t>1. Fortalecer el conocimiento en gestión del riesgo a los líderes y gestores de proceso mediante charlas y campañas.</t>
  </si>
  <si>
    <t xml:space="preserve">DIRECTOR (A) GENERAL
JEFE OFICINA ASESORA DE PLANEACIÓN </t>
  </si>
  <si>
    <t>2. Mantener actualizada la matriz de riesgo de gestión y corrupción</t>
  </si>
  <si>
    <t>Revisar y actualizar la Política Anticorrupción y de Atención al Ciudadano</t>
  </si>
  <si>
    <t>Implementar el 100% de la política de anticorrupción.</t>
  </si>
  <si>
    <t>Ejecutar en un 40% "Agenda por la Transparencia" implementado la Política de Transparencia, Anticorrupción y de Atención al Ciudadano en la Aerocivil.</t>
  </si>
  <si>
    <t xml:space="preserve">Número de Actividades ejecutadas de  "Agenda por la Transparencia" </t>
  </si>
  <si>
    <t>Actividades Ejecutadas/Actividades Programadas</t>
  </si>
  <si>
    <t>1. Documentar con el acompañamiento de la Secretaría de Transparencia los compromisos institucionales  en el marco de una  "Agenda por la Transparencia" de la Aerocivil  dirigida a implementar la Política Anticorrupción y de Atención al Ciudadano.</t>
  </si>
  <si>
    <t>DIRECTOR (A) GENERAL
SECRETARIA GENERAL
OFICINA ASESORA DE PLANEACIÓN</t>
  </si>
  <si>
    <t xml:space="preserve">2. Socializar ante  Comité institucional de Gestion y desempeño  la formulación y seguiemiento de la  "Agenda por la Transparencia"  </t>
  </si>
  <si>
    <t xml:space="preserve">3.Ejecutar en un 40%  la  "Agenda   por la Transparencia" </t>
  </si>
  <si>
    <t>Revisar y fortalecer la gestión jurídica, teniendo en cuenta los aspectos misionales y de apoyo de la entidad</t>
  </si>
  <si>
    <t>Implementar el 100% del Plan de Acción para mitigar el daño antijurídico.</t>
  </si>
  <si>
    <t xml:space="preserve">Fórmular, adoptar, implementar, hacer seguimiento y evaluar los resultados de la Política de Prevención del daño antijurídico de la Entidad. </t>
  </si>
  <si>
    <t xml:space="preserve">Porcentaje de avance en la formulación e implementación de la política de prevención del daño antijurídico. </t>
  </si>
  <si>
    <t>(Actividades realizadas / Actividades programadas)* 100</t>
  </si>
  <si>
    <t>1. Evaluar los resultados de la implementación del plan de acción de la Política de Daño Antijurídico 2020</t>
  </si>
  <si>
    <t>JEFE OFICINA ASESORA JURÍDICA</t>
  </si>
  <si>
    <t>2. Verificar la realización de las capacitaciones  semestrales  programadas por la Dirección Administrativa, dirigidas a los supervisores de los contratos.  ( Mecanismo 1 )</t>
  </si>
  <si>
    <t>3. Verificar la realización de las capacitaciones  semestrales  programadas por la Dirección Administrativa, dirigidas  los funcionarios encargados de realizar los estudios previos de los contratos ( Mecanismo 2)</t>
  </si>
  <si>
    <t>4. Informar al Comité Directivo del estado del tramite de los derechos de petición al interior de la entidad, de acuerdo al informe solicitado al Grupo de atención  al ciudadano.</t>
  </si>
  <si>
    <t>5. Formular la Política de Daño Antijurídico 2022-2023</t>
  </si>
  <si>
    <t xml:space="preserve">Fortalecer la defensa jurídica de la Entidad. </t>
  </si>
  <si>
    <t xml:space="preserve">Cumplimiento de capacitaciones </t>
  </si>
  <si>
    <t>(capacitaciones realizadas / capacitaciones planeadas ) 100</t>
  </si>
  <si>
    <t>1. Capacitar a los funcionarios de la Oficina Asesoria Jurídica en temas técnicos y juridicos de la Entidad</t>
  </si>
  <si>
    <t>2.Socializar el manual de derecho de petición con las diferentes dependencias de la Entidad</t>
  </si>
  <si>
    <t xml:space="preserve">Realizar la actualización  del 100% de los cuatro procesos de la Oficina Asesora Jurídica </t>
  </si>
  <si>
    <t>Actualizacion de los procedimientos y documentos de la Gestión Jurídica en Isolución</t>
  </si>
  <si>
    <t>Procedimientos y documentos actualizados/ Total de procedimientos y documentos de la Gestión Jurídica</t>
  </si>
  <si>
    <t xml:space="preserve">1.Actualizar el 100% de los procedimientos y documentos de la Gestión Jurídica en el aplicativo Isolución </t>
  </si>
  <si>
    <t>Fortalecer el proceso de control asociado al cumplimiento de las obligaciones y el estado de los procesos incluyendo un control efectivo de los pagos de las obligaciones.</t>
  </si>
  <si>
    <t>Implementar y actualizar al 100% de la matriz de pagos de Sentencias y Conciliaciones.</t>
  </si>
  <si>
    <t>Implementar un  control y seguimiento de los procesos judiciales y extrajudicales  con apoyo  de los aplicativos ekogui y orion con el fin de mantener actualizados.</t>
  </si>
  <si>
    <t>Porcentaje de actualizacion de los procesos judiciales y extrajudiciales en el aplicativo ekogui</t>
  </si>
  <si>
    <t>(Actividades realizadas / Actividades programadas ) 100</t>
  </si>
  <si>
    <t>1. Realizar  semestralmente la actualización de la provisión contable en el aplicativo ekogui de todos los procesos judiciales en los que la Entidad actue como demandado</t>
  </si>
  <si>
    <t>2. Realizar auditoria trimestral de los procesos judiciales y extrajudiciales en los que la entidad es parte</t>
  </si>
  <si>
    <t xml:space="preserve">Mantener actualizada la matriz de pago de sentencias y conciliaciones </t>
  </si>
  <si>
    <t xml:space="preserve">Porcentaje de Actualizacion de la matriz de pagos de Sentencias y Conciliaciones </t>
  </si>
  <si>
    <t>(Número de pagos consignados  en la matriz/Número de pagos realizados) 100</t>
  </si>
  <si>
    <t>1. Realizar actualización y seguimiento la matriz de pagos de Sentencias y Conciliaciones.</t>
  </si>
  <si>
    <t>Fortalecer la coordinación de las Direcciones Regionales con el nivel central mediante una comunicación permanente a través de los puntos de contacto oficiales</t>
  </si>
  <si>
    <t xml:space="preserve">1 Ejecutar al 100% los recursos asignados de acuerdo a la programación concertada con el nivel central, con cada una de las regionales Aeronáuticas.
2 Implementar un Plan de acción que dé cumplimiento al 100% los lineamientos del Sistema Integrado de Gestión - SIG </t>
  </si>
  <si>
    <t>Desarrollar y calificar la ejecución delas actividades asignadas por el Subdirector General.</t>
  </si>
  <si>
    <t xml:space="preserve">Informes Trimestrales </t>
  </si>
  <si>
    <t>Informes rendidos / 4
(Por cada regional Aeronautica)</t>
  </si>
  <si>
    <t>1. Realizar reuniones de socialización y avance que garantice la correcta adecuación de los aeródromos adscritos a la AEROCIVIL, teniendo en cuenta la reapertura con motivo de COVID-19</t>
  </si>
  <si>
    <t>SUBDIRECTOR (A) GENERAL</t>
  </si>
  <si>
    <t>2. Realizar seguimiento a la ejecución presupuestal de los recursos asignados y seguimiento al cumplimiento en la ejecución del Plan Anual de Adquisiciones de los contratos a cargo de cada regional.</t>
  </si>
  <si>
    <t xml:space="preserve">3. Planificar cuatro charlas para el personal de los aeropuertos en temas realizadas con la Seguridad Operacional </t>
  </si>
  <si>
    <t>4. Implementar las estrategias establecidas por la Oficina de Comercializacion e Inversion en el tema de Ingresos no regulados.</t>
  </si>
  <si>
    <t>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</si>
</sst>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2"/>
      <color theme="1"/>
      <name val="Calibri"/>
      <family val="2"/>
      <scheme val="minor"/>
    </font>
    <font>
      <sz val="11"/>
      <color theme="1"/>
      <name val="Calibri"/>
      <family val="2"/>
      <scheme val="minor"/>
    </font>
    <font>
      <sz val="12"/>
      <color theme="1"/>
      <name val="Calibri"/>
      <family val="2"/>
      <scheme val="minor"/>
    </font>
    <font>
      <b/>
      <sz val="16"/>
      <color theme="0"/>
      <name val="Arial"/>
      <family val="2"/>
    </font>
    <font>
      <sz val="12"/>
      <color theme="1"/>
      <name val="Arial"/>
      <family val="2"/>
    </font>
    <font>
      <sz val="12"/>
      <color theme="0"/>
      <name val="Calibri"/>
      <family val="2"/>
      <scheme val="minor"/>
    </font>
    <font>
      <b/>
      <sz val="10"/>
      <color theme="0"/>
      <name val="Arial"/>
      <family val="2"/>
    </font>
    <font>
      <b/>
      <sz val="14"/>
      <color theme="0"/>
      <name val="Arial"/>
      <family val="2"/>
    </font>
    <font>
      <b/>
      <sz val="14"/>
      <color rgb="FFFFFF00"/>
      <name val="Arial"/>
      <family val="2"/>
    </font>
    <font>
      <b/>
      <sz val="14"/>
      <color rgb="FFFF0000"/>
      <name val="Arial"/>
      <family val="2"/>
    </font>
    <font>
      <b/>
      <sz val="9"/>
      <color theme="0"/>
      <name val="Arial"/>
      <family val="2"/>
    </font>
    <font>
      <sz val="10"/>
      <color theme="1"/>
      <name val="Arial"/>
      <family val="2"/>
    </font>
    <font>
      <sz val="12"/>
      <name val="Arial"/>
      <family val="2"/>
    </font>
    <font>
      <b/>
      <sz val="16"/>
      <color rgb="FF0070C0"/>
      <name val="Arial"/>
      <family val="2"/>
    </font>
    <font>
      <b/>
      <sz val="16"/>
      <color rgb="FFFF0000"/>
      <name val="Arial"/>
      <family val="2"/>
    </font>
    <font>
      <b/>
      <sz val="12"/>
      <color theme="1"/>
      <name val="Arial"/>
      <family val="2"/>
    </font>
    <font>
      <b/>
      <sz val="12"/>
      <color rgb="FF000000"/>
      <name val="Arial"/>
      <family val="2"/>
    </font>
    <font>
      <b/>
      <sz val="9"/>
      <color theme="1"/>
      <name val="Arial"/>
      <family val="2"/>
    </font>
    <font>
      <b/>
      <sz val="14"/>
      <name val="Arial"/>
      <family val="2"/>
    </font>
    <font>
      <b/>
      <sz val="12"/>
      <color rgb="FFFF0000"/>
      <name val="Arial"/>
      <family val="2"/>
    </font>
    <font>
      <sz val="9"/>
      <color theme="1"/>
      <name val="Arial"/>
      <family val="2"/>
    </font>
    <font>
      <u/>
      <sz val="12"/>
      <name val="Arial"/>
      <family val="2"/>
    </font>
    <font>
      <sz val="9"/>
      <color rgb="FF000000"/>
      <name val="Arial"/>
      <family val="2"/>
    </font>
    <font>
      <sz val="9"/>
      <name val="Arial"/>
      <family val="2"/>
    </font>
    <font>
      <b/>
      <sz val="12"/>
      <color theme="0"/>
      <name val="Arial"/>
      <family val="2"/>
    </font>
    <font>
      <b/>
      <sz val="16"/>
      <color theme="4"/>
      <name val="Arial"/>
      <family val="2"/>
    </font>
    <font>
      <b/>
      <sz val="11"/>
      <color theme="0"/>
      <name val="Arial"/>
      <family val="2"/>
    </font>
    <font>
      <b/>
      <sz val="10"/>
      <color theme="1"/>
      <name val="Arial"/>
      <family val="2"/>
    </font>
    <font>
      <sz val="10"/>
      <color rgb="FF000000"/>
      <name val="Arial"/>
      <family val="2"/>
    </font>
    <font>
      <sz val="10"/>
      <name val="Arial"/>
      <family val="2"/>
    </font>
    <font>
      <strike/>
      <sz val="12"/>
      <name val="Arial"/>
      <family val="2"/>
    </font>
    <font>
      <sz val="12"/>
      <color rgb="FF000000"/>
      <name val="Arial"/>
      <family val="2"/>
    </font>
    <font>
      <b/>
      <sz val="12"/>
      <name val="Arial"/>
      <family val="2"/>
    </font>
    <font>
      <sz val="12"/>
      <name val="Arial Narrow"/>
      <family val="2"/>
    </font>
    <font>
      <sz val="12"/>
      <color theme="1"/>
      <name val="Arial Narrow"/>
      <family val="2"/>
    </font>
    <font>
      <sz val="12"/>
      <color indexed="9"/>
      <name val="Arial"/>
      <family val="2"/>
    </font>
    <font>
      <sz val="12"/>
      <color indexed="8"/>
      <name val="Arial"/>
      <family val="2"/>
    </font>
    <font>
      <b/>
      <sz val="16"/>
      <color theme="8" tint="-0.249977111117893"/>
      <name val="Arial"/>
      <family val="2"/>
    </font>
    <font>
      <b/>
      <sz val="14"/>
      <color theme="1"/>
      <name val="Arial Narrow"/>
      <family val="2"/>
    </font>
    <font>
      <sz val="16"/>
      <color theme="1"/>
      <name val="Arial"/>
      <family val="2"/>
    </font>
    <font>
      <b/>
      <sz val="11"/>
      <color theme="4"/>
      <name val="Arial"/>
      <family val="2"/>
    </font>
    <font>
      <sz val="14"/>
      <color theme="1"/>
      <name val="Calibri"/>
      <family val="2"/>
      <scheme val="minor"/>
    </font>
    <font>
      <sz val="14"/>
      <color theme="1"/>
      <name val="Arial"/>
      <family val="2"/>
    </font>
    <font>
      <sz val="11"/>
      <color theme="1"/>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9"/>
      <color indexed="81"/>
      <name val="Tahoma"/>
      <charset val="1"/>
    </font>
  </fonts>
  <fills count="29">
    <fill>
      <patternFill patternType="none"/>
    </fill>
    <fill>
      <patternFill patternType="gray125"/>
    </fill>
    <fill>
      <patternFill patternType="solid">
        <fgColor theme="4"/>
      </patternFill>
    </fill>
    <fill>
      <patternFill patternType="solid">
        <fgColor theme="1" tint="0.499984740745262"/>
        <bgColor indexed="64"/>
      </patternFill>
    </fill>
    <fill>
      <patternFill patternType="solid">
        <fgColor rgb="FF00B050"/>
        <bgColor indexed="64"/>
      </patternFill>
    </fill>
    <fill>
      <patternFill patternType="solid">
        <fgColor theme="8" tint="-0.499984740745262"/>
        <bgColor indexed="64"/>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tint="-0.14999847407452621"/>
        <bgColor indexed="64"/>
      </patternFill>
    </fill>
    <fill>
      <patternFill patternType="solid">
        <fgColor theme="5" tint="0.39997558519241921"/>
        <bgColor indexed="64"/>
      </patternFill>
    </fill>
    <fill>
      <patternFill patternType="solid">
        <fgColor rgb="FFD9D9D9"/>
        <bgColor rgb="FF000000"/>
      </patternFill>
    </fill>
    <fill>
      <patternFill patternType="solid">
        <fgColor theme="8" tint="0.79998168889431442"/>
        <bgColor indexed="64"/>
      </patternFill>
    </fill>
    <fill>
      <patternFill patternType="solid">
        <fgColor rgb="FFDDEBF7"/>
        <bgColor rgb="FF000000"/>
      </patternFill>
    </fill>
    <fill>
      <patternFill patternType="solid">
        <fgColor rgb="FFCCFFCC"/>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CE4D6"/>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
      <patternFill patternType="solid">
        <fgColor rgb="FFFFE799"/>
        <bgColor indexed="64"/>
      </patternFill>
    </fill>
    <fill>
      <patternFill patternType="solid">
        <fgColor theme="0"/>
        <bgColor indexed="64"/>
      </patternFill>
    </fill>
    <fill>
      <patternFill patternType="solid">
        <fgColor rgb="FFFFE799"/>
        <bgColor rgb="FF000000"/>
      </patternFill>
    </fill>
    <fill>
      <patternFill patternType="solid">
        <fgColor theme="4" tint="0.59999389629810485"/>
        <bgColor indexed="64"/>
      </patternFill>
    </fill>
    <fill>
      <patternFill patternType="solid">
        <fgColor rgb="FFB4C6E7"/>
        <bgColor rgb="FF000000"/>
      </patternFill>
    </fill>
    <fill>
      <patternFill patternType="solid">
        <fgColor rgb="FFFFFF00"/>
        <bgColor indexed="64"/>
      </patternFill>
    </fill>
    <fill>
      <patternFill patternType="solid">
        <fgColor rgb="FF92D050"/>
        <bgColor indexed="64"/>
      </patternFill>
    </fill>
  </fills>
  <borders count="16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hair">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bottom/>
      <diagonal/>
    </border>
    <border>
      <left style="medium">
        <color indexed="64"/>
      </left>
      <right style="medium">
        <color indexed="64"/>
      </right>
      <top style="medium">
        <color rgb="FF000000"/>
      </top>
      <bottom/>
      <diagonal/>
    </border>
    <border>
      <left style="medium">
        <color indexed="64"/>
      </left>
      <right style="thin">
        <color indexed="64"/>
      </right>
      <top style="hair">
        <color indexed="64"/>
      </top>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rgb="FF000000"/>
      </left>
      <right style="thin">
        <color indexed="64"/>
      </right>
      <top/>
      <bottom/>
      <diagonal/>
    </border>
    <border>
      <left style="medium">
        <color indexed="64"/>
      </left>
      <right style="thin">
        <color indexed="64"/>
      </right>
      <top style="medium">
        <color rgb="FF000000"/>
      </top>
      <bottom/>
      <diagonal/>
    </border>
    <border>
      <left style="hair">
        <color indexed="64"/>
      </left>
      <right style="thin">
        <color indexed="64"/>
      </right>
      <top style="medium">
        <color rgb="FF000000"/>
      </top>
      <bottom/>
      <diagonal/>
    </border>
    <border>
      <left style="hair">
        <color indexed="64"/>
      </left>
      <right/>
      <top style="medium">
        <color rgb="FF000000"/>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hair">
        <color indexed="64"/>
      </left>
      <right style="thin">
        <color indexed="64"/>
      </right>
      <top/>
      <bottom style="medium">
        <color rgb="FF000000"/>
      </bottom>
      <diagonal/>
    </border>
    <border>
      <left style="hair">
        <color indexed="64"/>
      </left>
      <right/>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rgb="FF000000"/>
      </right>
      <top style="hair">
        <color indexed="64"/>
      </top>
      <bottom style="hair">
        <color indexed="64"/>
      </bottom>
      <diagonal/>
    </border>
    <border>
      <left style="hair">
        <color indexed="64"/>
      </left>
      <right style="medium">
        <color rgb="FF000000"/>
      </right>
      <top/>
      <bottom style="hair">
        <color indexed="64"/>
      </bottom>
      <diagonal/>
    </border>
    <border>
      <left style="thin">
        <color indexed="64"/>
      </left>
      <right style="medium">
        <color indexed="64"/>
      </right>
      <top style="thin">
        <color rgb="FF000000"/>
      </top>
      <bottom/>
      <diagonal/>
    </border>
    <border>
      <left/>
      <right/>
      <top/>
      <bottom style="thin">
        <color rgb="FF000000"/>
      </bottom>
      <diagonal/>
    </border>
    <border>
      <left style="medium">
        <color indexed="64"/>
      </left>
      <right style="medium">
        <color indexed="64"/>
      </right>
      <top/>
      <bottom style="thin">
        <color rgb="FF000000"/>
      </bottom>
      <diagonal/>
    </border>
    <border>
      <left/>
      <right style="medium">
        <color indexed="64"/>
      </right>
      <top/>
      <bottom style="thin">
        <color rgb="FF000000"/>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9" fontId="2" fillId="0" borderId="0" applyFont="0" applyFill="0" applyBorder="0" applyAlignment="0" applyProtection="0"/>
    <xf numFmtId="0" fontId="5" fillId="2" borderId="0" applyNumberFormat="0" applyBorder="0" applyAlignment="0" applyProtection="0"/>
    <xf numFmtId="9" fontId="1" fillId="0" borderId="0" applyFont="0" applyFill="0" applyBorder="0" applyAlignment="0" applyProtection="0"/>
    <xf numFmtId="0" fontId="29" fillId="0" borderId="0"/>
  </cellStyleXfs>
  <cellXfs count="1365">
    <xf numFmtId="0" fontId="0" fillId="0" borderId="0" xfId="0"/>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4" fillId="0" borderId="0" xfId="0" applyFont="1"/>
    <xf numFmtId="0" fontId="6" fillId="5"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9" fillId="5" borderId="7" xfId="2" applyFont="1" applyFill="1" applyBorder="1" applyAlignment="1">
      <alignment horizontal="center" vertical="center" wrapText="1"/>
    </xf>
    <xf numFmtId="0" fontId="7" fillId="5" borderId="7" xfId="2" applyFont="1" applyFill="1" applyBorder="1" applyAlignment="1">
      <alignment horizontal="center" vertical="center" wrapText="1"/>
    </xf>
    <xf numFmtId="10" fontId="6" fillId="5" borderId="7" xfId="2" applyNumberFormat="1"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5" borderId="9" xfId="2" applyFont="1" applyFill="1" applyBorder="1" applyAlignment="1">
      <alignment horizontal="center" vertical="center" wrapText="1"/>
    </xf>
    <xf numFmtId="17" fontId="6" fillId="5" borderId="1" xfId="2" applyNumberFormat="1"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2"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11" fillId="0" borderId="0" xfId="0" applyFont="1" applyAlignment="1">
      <alignment horizontal="center" vertical="center"/>
    </xf>
    <xf numFmtId="0" fontId="10" fillId="5" borderId="10"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13" fillId="6" borderId="10" xfId="2" applyFont="1" applyFill="1" applyBorder="1" applyAlignment="1">
      <alignment horizontal="center" vertical="center" wrapText="1"/>
    </xf>
    <xf numFmtId="0" fontId="4" fillId="6" borderId="10" xfId="2" applyFont="1" applyFill="1" applyBorder="1" applyAlignment="1">
      <alignment horizontal="center" vertical="center" wrapText="1"/>
    </xf>
    <xf numFmtId="0" fontId="14" fillId="6"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14" fillId="6" borderId="7" xfId="0" applyFont="1" applyFill="1" applyBorder="1" applyAlignment="1">
      <alignment horizontal="center" vertical="center"/>
    </xf>
    <xf numFmtId="0" fontId="12" fillId="6" borderId="7" xfId="0" applyFont="1" applyFill="1" applyBorder="1" applyAlignment="1">
      <alignment horizontal="center" vertical="center" wrapText="1"/>
    </xf>
    <xf numFmtId="10" fontId="12" fillId="7" borderId="12" xfId="0" applyNumberFormat="1" applyFont="1" applyFill="1" applyBorder="1" applyAlignment="1" applyProtection="1">
      <alignment horizontal="center" vertical="center" wrapText="1"/>
      <protection locked="0"/>
    </xf>
    <xf numFmtId="0" fontId="12" fillId="6" borderId="13" xfId="0" applyFont="1" applyFill="1" applyBorder="1" applyAlignment="1">
      <alignment horizontal="left" vertical="center" wrapText="1"/>
    </xf>
    <xf numFmtId="164" fontId="12" fillId="6" borderId="14" xfId="3" applyNumberFormat="1" applyFont="1" applyFill="1" applyBorder="1" applyAlignment="1">
      <alignment horizontal="center" vertical="center" wrapText="1"/>
    </xf>
    <xf numFmtId="0" fontId="15" fillId="0" borderId="10" xfId="0" applyFont="1" applyBorder="1" applyAlignment="1">
      <alignment horizontal="center" vertical="center"/>
    </xf>
    <xf numFmtId="10" fontId="15" fillId="0" borderId="11" xfId="0" applyNumberFormat="1" applyFont="1" applyBorder="1" applyAlignment="1">
      <alignment horizontal="center" vertical="center"/>
    </xf>
    <xf numFmtId="10" fontId="15" fillId="0" borderId="15" xfId="0" applyNumberFormat="1" applyFont="1" applyBorder="1" applyAlignment="1">
      <alignment horizontal="center" vertical="center"/>
    </xf>
    <xf numFmtId="10" fontId="16" fillId="0" borderId="15" xfId="0" applyNumberFormat="1" applyFont="1" applyBorder="1" applyAlignment="1">
      <alignment horizontal="center" vertical="center"/>
    </xf>
    <xf numFmtId="10" fontId="15" fillId="0" borderId="16" xfId="0" applyNumberFormat="1" applyFont="1" applyBorder="1" applyAlignment="1">
      <alignment horizontal="center" vertical="center"/>
    </xf>
    <xf numFmtId="10" fontId="4" fillId="0" borderId="17" xfId="3" applyNumberFormat="1" applyFont="1" applyBorder="1" applyAlignment="1">
      <alignment horizontal="center" vertical="center"/>
    </xf>
    <xf numFmtId="10" fontId="4" fillId="0" borderId="18" xfId="3" applyNumberFormat="1" applyFont="1" applyBorder="1" applyAlignment="1">
      <alignment horizontal="center" vertical="center"/>
    </xf>
    <xf numFmtId="10" fontId="4" fillId="0" borderId="19" xfId="3" applyNumberFormat="1" applyFont="1" applyBorder="1" applyAlignment="1">
      <alignment horizontal="center" vertical="center"/>
    </xf>
    <xf numFmtId="10" fontId="4" fillId="0" borderId="20" xfId="3" applyNumberFormat="1" applyFont="1" applyBorder="1" applyAlignment="1">
      <alignment horizontal="center" vertical="center"/>
    </xf>
    <xf numFmtId="10" fontId="15" fillId="8" borderId="8" xfId="3" applyNumberFormat="1" applyFont="1" applyFill="1" applyBorder="1" applyAlignment="1">
      <alignment horizontal="center" vertical="center"/>
    </xf>
    <xf numFmtId="10" fontId="15" fillId="8" borderId="10" xfId="3" applyNumberFormat="1" applyFont="1" applyFill="1" applyBorder="1" applyAlignment="1">
      <alignment horizontal="center" vertical="center"/>
    </xf>
    <xf numFmtId="10" fontId="15" fillId="8" borderId="9" xfId="3" applyNumberFormat="1" applyFont="1" applyFill="1" applyBorder="1" applyAlignment="1">
      <alignment horizontal="center" vertical="center"/>
    </xf>
    <xf numFmtId="10" fontId="15" fillId="0" borderId="21" xfId="3" applyNumberFormat="1" applyFont="1" applyFill="1" applyBorder="1" applyAlignment="1">
      <alignment horizontal="center" vertical="center"/>
    </xf>
    <xf numFmtId="10" fontId="15" fillId="9" borderId="10" xfId="3" applyNumberFormat="1" applyFont="1" applyFill="1" applyBorder="1" applyAlignment="1">
      <alignment horizontal="center" vertical="center" textRotation="90"/>
    </xf>
    <xf numFmtId="0" fontId="11" fillId="6" borderId="10" xfId="2" applyFont="1" applyFill="1" applyBorder="1" applyAlignment="1">
      <alignment horizontal="center" vertical="center" wrapText="1"/>
    </xf>
    <xf numFmtId="0" fontId="17" fillId="0" borderId="10" xfId="0" applyFont="1" applyBorder="1" applyAlignment="1">
      <alignment horizontal="center" vertical="center" wrapText="1"/>
    </xf>
    <xf numFmtId="0" fontId="18" fillId="6" borderId="10" xfId="2" applyFont="1" applyFill="1" applyBorder="1" applyAlignment="1">
      <alignment horizontal="center" vertical="center" textRotation="90" wrapText="1"/>
    </xf>
    <xf numFmtId="0" fontId="10" fillId="5" borderId="22" xfId="2" applyFont="1" applyFill="1" applyBorder="1" applyAlignment="1">
      <alignment horizontal="center" vertical="center" wrapText="1"/>
    </xf>
    <xf numFmtId="0" fontId="12" fillId="6" borderId="22" xfId="2" applyFont="1" applyFill="1" applyBorder="1" applyAlignment="1">
      <alignment horizontal="center" vertical="center" wrapText="1"/>
    </xf>
    <xf numFmtId="0" fontId="13" fillId="6" borderId="22" xfId="2" applyFont="1" applyFill="1" applyBorder="1" applyAlignment="1">
      <alignment horizontal="center" vertical="center" wrapText="1"/>
    </xf>
    <xf numFmtId="0" fontId="4" fillId="6" borderId="22" xfId="2" applyFont="1" applyFill="1" applyBorder="1" applyAlignment="1">
      <alignment horizontal="center" vertical="center" wrapText="1"/>
    </xf>
    <xf numFmtId="0" fontId="14" fillId="6" borderId="22"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3" xfId="0" applyFont="1" applyFill="1" applyBorder="1" applyAlignment="1">
      <alignment horizontal="left" vertical="center" wrapText="1"/>
    </xf>
    <xf numFmtId="0" fontId="14" fillId="6" borderId="24" xfId="0" applyFont="1" applyFill="1" applyBorder="1" applyAlignment="1">
      <alignment horizontal="center" vertical="center"/>
    </xf>
    <xf numFmtId="0" fontId="12" fillId="6" borderId="24" xfId="0" applyFont="1" applyFill="1" applyBorder="1" applyAlignment="1">
      <alignment horizontal="center" vertical="center" wrapText="1"/>
    </xf>
    <xf numFmtId="10" fontId="12" fillId="7" borderId="25" xfId="0" applyNumberFormat="1" applyFont="1" applyFill="1" applyBorder="1" applyAlignment="1" applyProtection="1">
      <alignment horizontal="center" vertical="center" wrapText="1"/>
      <protection locked="0"/>
    </xf>
    <xf numFmtId="0" fontId="12" fillId="6" borderId="26" xfId="0" applyFont="1" applyFill="1" applyBorder="1" applyAlignment="1">
      <alignment horizontal="left" vertical="center" wrapText="1"/>
    </xf>
    <xf numFmtId="164" fontId="12" fillId="6" borderId="27" xfId="3" applyNumberFormat="1" applyFont="1" applyFill="1" applyBorder="1" applyAlignment="1">
      <alignment horizontal="center" vertical="center" wrapText="1"/>
    </xf>
    <xf numFmtId="0" fontId="15" fillId="8" borderId="28" xfId="0" applyFont="1" applyFill="1" applyBorder="1" applyAlignment="1">
      <alignment horizontal="center" vertical="center"/>
    </xf>
    <xf numFmtId="10" fontId="19" fillId="8" borderId="29" xfId="0" applyNumberFormat="1" applyFont="1" applyFill="1" applyBorder="1" applyAlignment="1" applyProtection="1">
      <alignment horizontal="center" vertical="center"/>
      <protection locked="0"/>
    </xf>
    <xf numFmtId="10" fontId="19" fillId="8" borderId="30" xfId="0" applyNumberFormat="1" applyFont="1" applyFill="1" applyBorder="1" applyAlignment="1" applyProtection="1">
      <alignment horizontal="center" vertical="center"/>
      <protection locked="0"/>
    </xf>
    <xf numFmtId="10" fontId="4" fillId="8" borderId="31" xfId="3" applyNumberFormat="1" applyFont="1" applyFill="1" applyBorder="1" applyAlignment="1">
      <alignment horizontal="center" vertical="center"/>
    </xf>
    <xf numFmtId="10" fontId="4" fillId="8" borderId="32" xfId="3" applyNumberFormat="1" applyFont="1" applyFill="1" applyBorder="1" applyAlignment="1">
      <alignment horizontal="center" vertical="center"/>
    </xf>
    <xf numFmtId="10" fontId="4" fillId="8" borderId="33" xfId="3" applyNumberFormat="1" applyFont="1" applyFill="1" applyBorder="1" applyAlignment="1">
      <alignment horizontal="center" vertical="center"/>
    </xf>
    <xf numFmtId="10" fontId="4" fillId="8" borderId="34" xfId="3" applyNumberFormat="1" applyFont="1" applyFill="1" applyBorder="1" applyAlignment="1">
      <alignment horizontal="center" vertical="center"/>
    </xf>
    <xf numFmtId="10" fontId="15" fillId="8" borderId="35" xfId="3" applyNumberFormat="1" applyFont="1" applyFill="1" applyBorder="1" applyAlignment="1">
      <alignment horizontal="center" vertical="center"/>
    </xf>
    <xf numFmtId="10" fontId="15" fillId="8" borderId="22" xfId="3" applyNumberFormat="1" applyFont="1" applyFill="1" applyBorder="1" applyAlignment="1">
      <alignment horizontal="center" vertical="center"/>
    </xf>
    <xf numFmtId="10" fontId="15" fillId="8" borderId="36" xfId="3" applyNumberFormat="1" applyFont="1" applyFill="1" applyBorder="1" applyAlignment="1">
      <alignment horizontal="center" vertical="center"/>
    </xf>
    <xf numFmtId="10" fontId="15" fillId="0" borderId="0" xfId="3" applyNumberFormat="1" applyFont="1" applyFill="1" applyBorder="1" applyAlignment="1">
      <alignment horizontal="center" vertical="center"/>
    </xf>
    <xf numFmtId="10" fontId="15" fillId="9" borderId="22" xfId="3" applyNumberFormat="1" applyFont="1" applyFill="1" applyBorder="1" applyAlignment="1">
      <alignment horizontal="center" vertical="center" textRotation="90"/>
    </xf>
    <xf numFmtId="0" fontId="11" fillId="6" borderId="22" xfId="2"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22" xfId="0" applyFont="1" applyBorder="1" applyAlignment="1">
      <alignment horizontal="center" vertical="center" wrapText="1"/>
    </xf>
    <xf numFmtId="0" fontId="18" fillId="6" borderId="22" xfId="2" applyFont="1" applyFill="1" applyBorder="1" applyAlignment="1">
      <alignment horizontal="center" vertical="center" textRotation="90" wrapText="1"/>
    </xf>
    <xf numFmtId="0" fontId="20" fillId="0" borderId="38"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39" xfId="0" applyFont="1" applyBorder="1" applyAlignment="1">
      <alignment horizontal="center" vertical="center" wrapText="1"/>
    </xf>
    <xf numFmtId="10" fontId="15" fillId="0" borderId="23" xfId="0" applyNumberFormat="1" applyFont="1" applyBorder="1" applyAlignment="1">
      <alignment horizontal="center" vertical="center"/>
    </xf>
    <xf numFmtId="10" fontId="15" fillId="0" borderId="40" xfId="0" applyNumberFormat="1" applyFont="1" applyBorder="1" applyAlignment="1">
      <alignment horizontal="center" vertical="center"/>
    </xf>
    <xf numFmtId="10" fontId="16" fillId="0" borderId="40" xfId="0" applyNumberFormat="1" applyFont="1" applyBorder="1" applyAlignment="1">
      <alignment horizontal="center" vertical="center"/>
    </xf>
    <xf numFmtId="10" fontId="15" fillId="0" borderId="41" xfId="0" applyNumberFormat="1" applyFont="1" applyBorder="1" applyAlignment="1">
      <alignment horizontal="center" vertical="center"/>
    </xf>
    <xf numFmtId="10" fontId="4" fillId="0" borderId="31" xfId="3" applyNumberFormat="1" applyFont="1" applyBorder="1" applyAlignment="1">
      <alignment horizontal="center" vertical="center"/>
    </xf>
    <xf numFmtId="10" fontId="4" fillId="0" borderId="32" xfId="3" applyNumberFormat="1" applyFont="1" applyBorder="1" applyAlignment="1">
      <alignment horizontal="center" vertical="center"/>
    </xf>
    <xf numFmtId="10" fontId="4" fillId="0" borderId="33" xfId="3" applyNumberFormat="1" applyFont="1" applyBorder="1" applyAlignment="1">
      <alignment horizontal="center" vertical="center"/>
    </xf>
    <xf numFmtId="10" fontId="4" fillId="0" borderId="34" xfId="3" applyNumberFormat="1" applyFont="1" applyBorder="1" applyAlignment="1">
      <alignment horizontal="center" vertical="center"/>
    </xf>
    <xf numFmtId="10" fontId="15" fillId="8" borderId="0" xfId="3" applyNumberFormat="1" applyFont="1" applyFill="1" applyBorder="1" applyAlignment="1">
      <alignment horizontal="center" vertical="center"/>
    </xf>
    <xf numFmtId="0" fontId="20" fillId="0" borderId="35" xfId="0" applyFont="1" applyBorder="1" applyAlignment="1">
      <alignment horizontal="center" vertical="center" wrapText="1"/>
    </xf>
    <xf numFmtId="0" fontId="20" fillId="0" borderId="0" xfId="0" applyFont="1" applyAlignment="1">
      <alignment horizontal="center" vertical="center" wrapText="1"/>
    </xf>
    <xf numFmtId="0" fontId="20" fillId="0" borderId="36" xfId="0" applyFont="1" applyBorder="1" applyAlignment="1">
      <alignment horizontal="center" vertical="center" wrapText="1"/>
    </xf>
    <xf numFmtId="10" fontId="19" fillId="8" borderId="42" xfId="0" applyNumberFormat="1" applyFont="1" applyFill="1" applyBorder="1" applyAlignment="1" applyProtection="1">
      <alignment horizontal="center" vertical="center"/>
      <protection locked="0"/>
    </xf>
    <xf numFmtId="0" fontId="20" fillId="0" borderId="35" xfId="0" applyFont="1" applyBorder="1"/>
    <xf numFmtId="0" fontId="20" fillId="0" borderId="0" xfId="0" applyFont="1"/>
    <xf numFmtId="0" fontId="20" fillId="0" borderId="36" xfId="0" applyFont="1" applyBorder="1"/>
    <xf numFmtId="0" fontId="4" fillId="6" borderId="43" xfId="0" applyFont="1" applyFill="1" applyBorder="1" applyAlignment="1">
      <alignment horizontal="left" vertical="center" wrapText="1"/>
    </xf>
    <xf numFmtId="0" fontId="14" fillId="6" borderId="44" xfId="0" applyFont="1" applyFill="1" applyBorder="1" applyAlignment="1">
      <alignment horizontal="center" vertical="center"/>
    </xf>
    <xf numFmtId="0" fontId="12" fillId="6" borderId="44" xfId="0" applyFont="1" applyFill="1" applyBorder="1" applyAlignment="1">
      <alignment horizontal="center" vertical="center" wrapText="1"/>
    </xf>
    <xf numFmtId="10" fontId="12" fillId="7" borderId="45" xfId="0" applyNumberFormat="1" applyFont="1" applyFill="1" applyBorder="1" applyAlignment="1" applyProtection="1">
      <alignment horizontal="center" vertical="center" wrapText="1"/>
      <protection locked="0"/>
    </xf>
    <xf numFmtId="0" fontId="12" fillId="6" borderId="46" xfId="0" applyFont="1" applyFill="1" applyBorder="1" applyAlignment="1">
      <alignment horizontal="left" vertical="center" wrapText="1"/>
    </xf>
    <xf numFmtId="164" fontId="12" fillId="6" borderId="47" xfId="3" applyNumberFormat="1" applyFont="1" applyFill="1" applyBorder="1" applyAlignment="1">
      <alignment horizontal="center" vertical="center" wrapText="1"/>
    </xf>
    <xf numFmtId="10" fontId="19" fillId="8" borderId="43" xfId="0" applyNumberFormat="1" applyFont="1" applyFill="1" applyBorder="1" applyAlignment="1" applyProtection="1">
      <alignment horizontal="center" vertical="center"/>
      <protection locked="0"/>
    </xf>
    <xf numFmtId="10" fontId="19" fillId="8" borderId="48" xfId="0" applyNumberFormat="1" applyFont="1" applyFill="1" applyBorder="1" applyAlignment="1" applyProtection="1">
      <alignment horizontal="center" vertical="center"/>
      <protection locked="0"/>
    </xf>
    <xf numFmtId="10" fontId="19" fillId="8" borderId="49" xfId="0" applyNumberFormat="1" applyFont="1" applyFill="1" applyBorder="1" applyAlignment="1" applyProtection="1">
      <alignment horizontal="center" vertical="center"/>
      <protection locked="0"/>
    </xf>
    <xf numFmtId="10" fontId="4" fillId="8" borderId="50" xfId="3" applyNumberFormat="1" applyFont="1" applyFill="1" applyBorder="1" applyAlignment="1">
      <alignment horizontal="center" vertical="center"/>
    </xf>
    <xf numFmtId="10" fontId="4" fillId="8" borderId="51" xfId="3" applyNumberFormat="1" applyFont="1" applyFill="1" applyBorder="1" applyAlignment="1">
      <alignment horizontal="center" vertical="center"/>
    </xf>
    <xf numFmtId="10" fontId="4" fillId="8" borderId="52" xfId="3" applyNumberFormat="1" applyFont="1" applyFill="1" applyBorder="1" applyAlignment="1">
      <alignment horizontal="center" vertical="center"/>
    </xf>
    <xf numFmtId="10" fontId="4" fillId="8" borderId="53" xfId="3" applyNumberFormat="1" applyFont="1" applyFill="1" applyBorder="1" applyAlignment="1">
      <alignment horizontal="center" vertical="center"/>
    </xf>
    <xf numFmtId="0" fontId="11" fillId="6" borderId="37" xfId="2" applyFont="1" applyFill="1" applyBorder="1" applyAlignment="1">
      <alignment horizontal="center" vertical="center" wrapText="1"/>
    </xf>
    <xf numFmtId="0" fontId="12" fillId="6" borderId="12" xfId="0" applyFont="1" applyFill="1" applyBorder="1" applyAlignment="1">
      <alignment horizontal="center" vertical="center" wrapText="1"/>
    </xf>
    <xf numFmtId="9" fontId="12" fillId="6" borderId="13" xfId="0" applyNumberFormat="1" applyFont="1" applyFill="1" applyBorder="1" applyAlignment="1">
      <alignment horizontal="left" vertical="center" wrapText="1"/>
    </xf>
    <xf numFmtId="10" fontId="15" fillId="0" borderId="54" xfId="0" applyNumberFormat="1" applyFont="1" applyBorder="1" applyAlignment="1">
      <alignment horizontal="center" vertical="center"/>
    </xf>
    <xf numFmtId="10" fontId="15" fillId="8" borderId="21" xfId="3" applyNumberFormat="1" applyFont="1" applyFill="1" applyBorder="1" applyAlignment="1">
      <alignment horizontal="center" vertical="center"/>
    </xf>
    <xf numFmtId="0" fontId="12" fillId="6" borderId="25" xfId="0" applyFont="1" applyFill="1" applyBorder="1" applyAlignment="1">
      <alignment horizontal="center" vertical="center" wrapText="1"/>
    </xf>
    <xf numFmtId="9" fontId="12" fillId="6" borderId="26" xfId="0" applyNumberFormat="1" applyFont="1" applyFill="1" applyBorder="1" applyAlignment="1">
      <alignment horizontal="left" vertical="center" wrapText="1"/>
    </xf>
    <xf numFmtId="0" fontId="12" fillId="6" borderId="45" xfId="0" applyFont="1" applyFill="1" applyBorder="1" applyAlignment="1">
      <alignment horizontal="center" vertical="center" wrapText="1"/>
    </xf>
    <xf numFmtId="9" fontId="12" fillId="6" borderId="46" xfId="0" applyNumberFormat="1" applyFont="1" applyFill="1" applyBorder="1" applyAlignment="1">
      <alignment horizontal="left" vertical="center" wrapText="1"/>
    </xf>
    <xf numFmtId="10" fontId="15" fillId="8" borderId="55" xfId="3" applyNumberFormat="1" applyFont="1" applyFill="1" applyBorder="1" applyAlignment="1">
      <alignment horizontal="center" vertical="center"/>
    </xf>
    <xf numFmtId="10" fontId="15" fillId="8" borderId="56" xfId="3" applyNumberFormat="1" applyFont="1" applyFill="1" applyBorder="1" applyAlignment="1">
      <alignment horizontal="center" vertical="center"/>
    </xf>
    <xf numFmtId="10" fontId="15" fillId="8" borderId="37" xfId="3" applyNumberFormat="1" applyFont="1" applyFill="1" applyBorder="1" applyAlignment="1">
      <alignment horizontal="center" vertical="center"/>
    </xf>
    <xf numFmtId="10" fontId="15" fillId="8" borderId="57" xfId="3" applyNumberFormat="1" applyFont="1" applyFill="1" applyBorder="1" applyAlignment="1">
      <alignment horizontal="center" vertical="center"/>
    </xf>
    <xf numFmtId="10" fontId="15" fillId="0" borderId="55" xfId="3" applyNumberFormat="1" applyFont="1" applyFill="1" applyBorder="1" applyAlignment="1">
      <alignment horizontal="center" vertical="center"/>
    </xf>
    <xf numFmtId="9" fontId="4" fillId="6" borderId="11" xfId="0" applyNumberFormat="1" applyFont="1" applyFill="1" applyBorder="1" applyAlignment="1">
      <alignment horizontal="left" vertical="center" wrapText="1"/>
    </xf>
    <xf numFmtId="9" fontId="12" fillId="6" borderId="7" xfId="0" applyNumberFormat="1" applyFont="1" applyFill="1" applyBorder="1" applyAlignment="1">
      <alignment horizontal="center" vertical="center" wrapText="1"/>
    </xf>
    <xf numFmtId="10" fontId="12" fillId="6" borderId="12" xfId="0" applyNumberFormat="1" applyFont="1" applyFill="1" applyBorder="1" applyAlignment="1" applyProtection="1">
      <alignment horizontal="center" vertical="center" wrapText="1"/>
      <protection locked="0"/>
    </xf>
    <xf numFmtId="0" fontId="12" fillId="6" borderId="13" xfId="0" applyFont="1" applyFill="1" applyBorder="1" applyAlignment="1">
      <alignment horizontal="left" vertical="center" wrapText="1" readingOrder="1"/>
    </xf>
    <xf numFmtId="10" fontId="4" fillId="0" borderId="58" xfId="3" applyNumberFormat="1" applyFont="1" applyBorder="1" applyAlignment="1">
      <alignment horizontal="center" vertical="center"/>
    </xf>
    <xf numFmtId="10" fontId="15" fillId="0" borderId="9" xfId="3" applyNumberFormat="1" applyFont="1" applyFill="1" applyBorder="1" applyAlignment="1">
      <alignment horizontal="center" vertical="center"/>
    </xf>
    <xf numFmtId="9" fontId="4" fillId="6" borderId="23" xfId="0" applyNumberFormat="1" applyFont="1" applyFill="1" applyBorder="1" applyAlignment="1">
      <alignment horizontal="left" vertical="center" wrapText="1"/>
    </xf>
    <xf numFmtId="9" fontId="12" fillId="6" borderId="24" xfId="0" applyNumberFormat="1" applyFont="1" applyFill="1" applyBorder="1" applyAlignment="1">
      <alignment horizontal="center" vertical="center" wrapText="1"/>
    </xf>
    <xf numFmtId="10" fontId="12" fillId="6" borderId="25" xfId="0" applyNumberFormat="1" applyFont="1" applyFill="1" applyBorder="1" applyAlignment="1" applyProtection="1">
      <alignment horizontal="center" vertical="center" wrapText="1"/>
      <protection locked="0"/>
    </xf>
    <xf numFmtId="0" fontId="12" fillId="6" borderId="26" xfId="0" applyFont="1" applyFill="1" applyBorder="1" applyAlignment="1">
      <alignment horizontal="left" vertical="center" wrapText="1" readingOrder="1"/>
    </xf>
    <xf numFmtId="10" fontId="4" fillId="8" borderId="59" xfId="3" applyNumberFormat="1" applyFont="1" applyFill="1" applyBorder="1" applyAlignment="1">
      <alignment horizontal="center" vertical="center"/>
    </xf>
    <xf numFmtId="10" fontId="15" fillId="0" borderId="36" xfId="3" applyNumberFormat="1" applyFont="1" applyFill="1" applyBorder="1" applyAlignment="1">
      <alignment horizontal="center" vertical="center"/>
    </xf>
    <xf numFmtId="10" fontId="4" fillId="0" borderId="59" xfId="3" applyNumberFormat="1" applyFont="1" applyBorder="1" applyAlignment="1">
      <alignment horizontal="center" vertical="center"/>
    </xf>
    <xf numFmtId="9" fontId="4" fillId="6" borderId="43" xfId="0" applyNumberFormat="1" applyFont="1" applyFill="1" applyBorder="1" applyAlignment="1">
      <alignment horizontal="left" vertical="center" wrapText="1"/>
    </xf>
    <xf numFmtId="9" fontId="12" fillId="6" borderId="44" xfId="0" applyNumberFormat="1" applyFont="1" applyFill="1" applyBorder="1" applyAlignment="1">
      <alignment horizontal="center" vertical="center" wrapText="1"/>
    </xf>
    <xf numFmtId="10" fontId="12" fillId="6" borderId="45" xfId="0" applyNumberFormat="1" applyFont="1" applyFill="1" applyBorder="1" applyAlignment="1" applyProtection="1">
      <alignment horizontal="center" vertical="center" wrapText="1"/>
      <protection locked="0"/>
    </xf>
    <xf numFmtId="0" fontId="12" fillId="6" borderId="46" xfId="0" applyFont="1" applyFill="1" applyBorder="1" applyAlignment="1">
      <alignment horizontal="left" vertical="center" wrapText="1" readingOrder="1"/>
    </xf>
    <xf numFmtId="10" fontId="4" fillId="8" borderId="60" xfId="3" applyNumberFormat="1" applyFont="1" applyFill="1" applyBorder="1" applyAlignment="1">
      <alignment horizontal="center" vertical="center"/>
    </xf>
    <xf numFmtId="10" fontId="15" fillId="0" borderId="57" xfId="3" applyNumberFormat="1" applyFont="1" applyFill="1" applyBorder="1" applyAlignment="1">
      <alignment horizontal="center" vertical="center"/>
    </xf>
    <xf numFmtId="10" fontId="12" fillId="6" borderId="7" xfId="2" applyNumberFormat="1" applyFont="1" applyFill="1" applyBorder="1" applyAlignment="1" applyProtection="1">
      <alignment horizontal="center" vertical="center" wrapText="1"/>
      <protection locked="0"/>
    </xf>
    <xf numFmtId="0" fontId="12" fillId="6" borderId="7" xfId="0" applyFont="1" applyFill="1" applyBorder="1" applyAlignment="1">
      <alignment horizontal="left" vertical="center" wrapText="1" readingOrder="1"/>
    </xf>
    <xf numFmtId="164" fontId="12" fillId="6" borderId="12" xfId="3" applyNumberFormat="1" applyFont="1" applyFill="1" applyBorder="1" applyAlignment="1">
      <alignment horizontal="center" vertical="center" wrapText="1"/>
    </xf>
    <xf numFmtId="10" fontId="12" fillId="6" borderId="24" xfId="2" applyNumberFormat="1" applyFont="1" applyFill="1" applyBorder="1" applyAlignment="1" applyProtection="1">
      <alignment horizontal="center" vertical="center" wrapText="1"/>
      <protection locked="0"/>
    </xf>
    <xf numFmtId="0" fontId="12" fillId="6" borderId="61" xfId="0" applyFont="1" applyFill="1" applyBorder="1" applyAlignment="1">
      <alignment horizontal="left" vertical="center" wrapText="1" readingOrder="1"/>
    </xf>
    <xf numFmtId="164" fontId="12" fillId="6" borderId="62" xfId="3" applyNumberFormat="1" applyFont="1" applyFill="1" applyBorder="1" applyAlignment="1">
      <alignment horizontal="center" vertical="center" wrapText="1"/>
    </xf>
    <xf numFmtId="0" fontId="12" fillId="6" borderId="63" xfId="0" applyFont="1" applyFill="1" applyBorder="1" applyAlignment="1">
      <alignment horizontal="left" vertical="center" wrapText="1" readingOrder="1"/>
    </xf>
    <xf numFmtId="164" fontId="12" fillId="6" borderId="64" xfId="3" applyNumberFormat="1" applyFont="1" applyFill="1" applyBorder="1" applyAlignment="1">
      <alignment horizontal="center" vertical="center" wrapText="1"/>
    </xf>
    <xf numFmtId="0" fontId="12" fillId="6" borderId="65" xfId="0" applyFont="1" applyFill="1" applyBorder="1" applyAlignment="1">
      <alignment horizontal="left" vertical="center" wrapText="1" readingOrder="1"/>
    </xf>
    <xf numFmtId="164" fontId="12" fillId="6" borderId="66" xfId="3" applyNumberFormat="1" applyFont="1" applyFill="1" applyBorder="1" applyAlignment="1">
      <alignment horizontal="center" vertical="center" wrapText="1"/>
    </xf>
    <xf numFmtId="0" fontId="12" fillId="6" borderId="67" xfId="0" applyFont="1" applyFill="1" applyBorder="1" applyAlignment="1">
      <alignment horizontal="left" vertical="center" wrapText="1" readingOrder="1"/>
    </xf>
    <xf numFmtId="164" fontId="12" fillId="6" borderId="68" xfId="3" applyNumberFormat="1" applyFont="1" applyFill="1" applyBorder="1" applyAlignment="1">
      <alignment horizontal="center" vertical="center" wrapText="1"/>
    </xf>
    <xf numFmtId="0" fontId="4" fillId="6" borderId="35" xfId="0" applyFont="1" applyFill="1" applyBorder="1" applyAlignment="1">
      <alignment horizontal="center" vertical="center" wrapText="1"/>
    </xf>
    <xf numFmtId="9" fontId="4" fillId="6" borderId="69" xfId="0" applyNumberFormat="1" applyFont="1" applyFill="1" applyBorder="1" applyAlignment="1">
      <alignment horizontal="left" vertical="center" wrapText="1"/>
    </xf>
    <xf numFmtId="0" fontId="14" fillId="6" borderId="13" xfId="0" applyFont="1" applyFill="1" applyBorder="1" applyAlignment="1">
      <alignment horizontal="center" vertical="center"/>
    </xf>
    <xf numFmtId="0" fontId="12" fillId="6" borderId="13" xfId="0" applyFont="1" applyFill="1" applyBorder="1" applyAlignment="1">
      <alignment horizontal="center" vertical="center" wrapText="1"/>
    </xf>
    <xf numFmtId="9" fontId="12" fillId="6" borderId="13" xfId="0" applyNumberFormat="1" applyFont="1" applyFill="1" applyBorder="1" applyAlignment="1">
      <alignment horizontal="center" vertical="center" wrapText="1"/>
    </xf>
    <xf numFmtId="10" fontId="12" fillId="6" borderId="13" xfId="2" applyNumberFormat="1" applyFont="1" applyFill="1" applyBorder="1" applyAlignment="1" applyProtection="1">
      <alignment horizontal="center" vertical="center" wrapText="1"/>
      <protection locked="0"/>
    </xf>
    <xf numFmtId="9" fontId="4" fillId="6" borderId="38" xfId="0" applyNumberFormat="1" applyFont="1" applyFill="1" applyBorder="1" applyAlignment="1">
      <alignment horizontal="left" vertical="center" wrapText="1"/>
    </xf>
    <xf numFmtId="0" fontId="14" fillId="6" borderId="26" xfId="0" applyFont="1" applyFill="1" applyBorder="1" applyAlignment="1">
      <alignment horizontal="center" vertical="center"/>
    </xf>
    <xf numFmtId="0" fontId="12" fillId="6" borderId="26" xfId="0" applyFont="1" applyFill="1" applyBorder="1" applyAlignment="1">
      <alignment horizontal="center" vertical="center" wrapText="1"/>
    </xf>
    <xf numFmtId="9" fontId="12" fillId="6" borderId="26" xfId="0" applyNumberFormat="1" applyFont="1" applyFill="1" applyBorder="1" applyAlignment="1">
      <alignment horizontal="center" vertical="center" wrapText="1"/>
    </xf>
    <xf numFmtId="10" fontId="12" fillId="6" borderId="26" xfId="2" applyNumberFormat="1" applyFont="1" applyFill="1" applyBorder="1" applyAlignment="1" applyProtection="1">
      <alignment horizontal="center" vertical="center" wrapText="1"/>
      <protection locked="0"/>
    </xf>
    <xf numFmtId="9" fontId="4" fillId="6" borderId="70" xfId="0" applyNumberFormat="1" applyFont="1" applyFill="1" applyBorder="1" applyAlignment="1">
      <alignment horizontal="left" vertical="center" wrapText="1"/>
    </xf>
    <xf numFmtId="0" fontId="14" fillId="6" borderId="46" xfId="0" applyFont="1" applyFill="1" applyBorder="1" applyAlignment="1">
      <alignment horizontal="center" vertical="center"/>
    </xf>
    <xf numFmtId="0" fontId="12" fillId="6" borderId="46" xfId="0" applyFont="1" applyFill="1" applyBorder="1" applyAlignment="1">
      <alignment horizontal="center" vertical="center" wrapText="1"/>
    </xf>
    <xf numFmtId="9" fontId="12" fillId="6" borderId="46" xfId="0" applyNumberFormat="1" applyFont="1" applyFill="1" applyBorder="1" applyAlignment="1">
      <alignment horizontal="center" vertical="center" wrapText="1"/>
    </xf>
    <xf numFmtId="10" fontId="12" fillId="6" borderId="46" xfId="2" applyNumberFormat="1" applyFont="1" applyFill="1" applyBorder="1" applyAlignment="1" applyProtection="1">
      <alignment horizontal="center" vertical="center" wrapText="1"/>
      <protection locked="0"/>
    </xf>
    <xf numFmtId="9" fontId="12" fillId="6" borderId="65" xfId="0" applyNumberFormat="1" applyFont="1" applyFill="1" applyBorder="1" applyAlignment="1">
      <alignment horizontal="left" vertical="center" wrapText="1"/>
    </xf>
    <xf numFmtId="10" fontId="19" fillId="10" borderId="30" xfId="0" applyNumberFormat="1" applyFont="1" applyFill="1" applyBorder="1" applyAlignment="1" applyProtection="1">
      <alignment horizontal="center" vertical="center"/>
      <protection locked="0"/>
    </xf>
    <xf numFmtId="0" fontId="13" fillId="6" borderId="37" xfId="2" applyFont="1" applyFill="1" applyBorder="1" applyAlignment="1">
      <alignment horizontal="center" vertical="center" wrapText="1"/>
    </xf>
    <xf numFmtId="0" fontId="4" fillId="6" borderId="37" xfId="2" applyFont="1" applyFill="1" applyBorder="1" applyAlignment="1">
      <alignment horizontal="center" vertical="center" wrapText="1"/>
    </xf>
    <xf numFmtId="0" fontId="14" fillId="6" borderId="37" xfId="0" applyFont="1" applyFill="1" applyBorder="1" applyAlignment="1">
      <alignment horizontal="center" vertical="center" wrapText="1"/>
    </xf>
    <xf numFmtId="0" fontId="4" fillId="6" borderId="37" xfId="0" applyFont="1" applyFill="1" applyBorder="1" applyAlignment="1">
      <alignment horizontal="center" vertical="center" wrapText="1"/>
    </xf>
    <xf numFmtId="10" fontId="19" fillId="8" borderId="56" xfId="0" applyNumberFormat="1" applyFont="1" applyFill="1" applyBorder="1" applyAlignment="1" applyProtection="1">
      <alignment horizontal="center" vertical="center"/>
      <protection locked="0"/>
    </xf>
    <xf numFmtId="10" fontId="19" fillId="8" borderId="44" xfId="0" applyNumberFormat="1" applyFont="1" applyFill="1" applyBorder="1" applyAlignment="1" applyProtection="1">
      <alignment horizontal="center" vertical="center"/>
      <protection locked="0"/>
    </xf>
    <xf numFmtId="10" fontId="19" fillId="10" borderId="48" xfId="0" applyNumberFormat="1" applyFont="1" applyFill="1" applyBorder="1" applyAlignment="1" applyProtection="1">
      <alignment horizontal="center" vertical="center"/>
      <protection locked="0"/>
    </xf>
    <xf numFmtId="10" fontId="19" fillId="8" borderId="55" xfId="0" applyNumberFormat="1" applyFont="1" applyFill="1" applyBorder="1" applyAlignment="1" applyProtection="1">
      <alignment horizontal="center" vertical="center"/>
      <protection locked="0"/>
    </xf>
    <xf numFmtId="0" fontId="4" fillId="6" borderId="11" xfId="2" applyFont="1" applyFill="1" applyBorder="1" applyAlignment="1">
      <alignment horizontal="left" vertical="center" wrapText="1"/>
    </xf>
    <xf numFmtId="0" fontId="12" fillId="6" borderId="7" xfId="2" applyFont="1" applyFill="1" applyBorder="1" applyAlignment="1">
      <alignment horizontal="center" vertical="center" wrapText="1"/>
    </xf>
    <xf numFmtId="10" fontId="12" fillId="6" borderId="12" xfId="2" applyNumberFormat="1" applyFont="1" applyFill="1" applyBorder="1" applyAlignment="1" applyProtection="1">
      <alignment horizontal="center" vertical="center" wrapText="1"/>
      <protection locked="0"/>
    </xf>
    <xf numFmtId="0" fontId="12" fillId="6" borderId="13" xfId="2" applyFont="1" applyFill="1" applyBorder="1" applyAlignment="1">
      <alignment horizontal="left" vertical="center" wrapText="1"/>
    </xf>
    <xf numFmtId="10" fontId="15" fillId="0" borderId="6" xfId="0" applyNumberFormat="1" applyFont="1" applyBorder="1" applyAlignment="1">
      <alignment horizontal="center" vertical="center"/>
    </xf>
    <xf numFmtId="0" fontId="4" fillId="6" borderId="23" xfId="2" applyFont="1" applyFill="1" applyBorder="1" applyAlignment="1">
      <alignment horizontal="left" vertical="center" wrapText="1"/>
    </xf>
    <xf numFmtId="0" fontId="12" fillId="6" borderId="24" xfId="2" applyFont="1" applyFill="1" applyBorder="1" applyAlignment="1">
      <alignment horizontal="center" vertical="center" wrapText="1"/>
    </xf>
    <xf numFmtId="10" fontId="12" fillId="6" borderId="25" xfId="2" applyNumberFormat="1" applyFont="1" applyFill="1" applyBorder="1" applyAlignment="1" applyProtection="1">
      <alignment horizontal="center" vertical="center" wrapText="1"/>
      <protection locked="0"/>
    </xf>
    <xf numFmtId="0" fontId="12" fillId="6" borderId="26" xfId="2" applyFont="1" applyFill="1" applyBorder="1" applyAlignment="1">
      <alignment horizontal="left" vertical="center" wrapText="1"/>
    </xf>
    <xf numFmtId="10" fontId="19" fillId="8" borderId="71" xfId="0" applyNumberFormat="1" applyFont="1" applyFill="1" applyBorder="1" applyAlignment="1" applyProtection="1">
      <alignment horizontal="center" vertical="center"/>
      <protection locked="0"/>
    </xf>
    <xf numFmtId="10" fontId="15" fillId="0" borderId="72" xfId="0" applyNumberFormat="1" applyFont="1" applyBorder="1" applyAlignment="1">
      <alignment horizontal="center" vertical="center"/>
    </xf>
    <xf numFmtId="10" fontId="15" fillId="0" borderId="73" xfId="0" applyNumberFormat="1" applyFont="1" applyBorder="1" applyAlignment="1">
      <alignment horizontal="center" vertical="center"/>
    </xf>
    <xf numFmtId="10" fontId="15" fillId="0" borderId="74" xfId="0" applyNumberFormat="1" applyFont="1" applyBorder="1" applyAlignment="1">
      <alignment horizontal="center" vertical="center"/>
    </xf>
    <xf numFmtId="0" fontId="4" fillId="6" borderId="43" xfId="2" applyFont="1" applyFill="1" applyBorder="1" applyAlignment="1">
      <alignment horizontal="left" vertical="center" wrapText="1"/>
    </xf>
    <xf numFmtId="0" fontId="12" fillId="6" borderId="44" xfId="2" applyFont="1" applyFill="1" applyBorder="1" applyAlignment="1">
      <alignment horizontal="center" vertical="center" wrapText="1"/>
    </xf>
    <xf numFmtId="10" fontId="12" fillId="6" borderId="45" xfId="2" applyNumberFormat="1" applyFont="1" applyFill="1" applyBorder="1" applyAlignment="1" applyProtection="1">
      <alignment horizontal="center" vertical="center" wrapText="1"/>
      <protection locked="0"/>
    </xf>
    <xf numFmtId="0" fontId="12" fillId="6" borderId="46" xfId="2" applyFont="1" applyFill="1" applyBorder="1" applyAlignment="1">
      <alignment horizontal="left" vertical="center" wrapText="1"/>
    </xf>
    <xf numFmtId="10" fontId="15" fillId="0" borderId="6" xfId="3" applyNumberFormat="1" applyFont="1" applyBorder="1" applyAlignment="1" applyProtection="1">
      <alignment horizontal="center" vertical="center"/>
    </xf>
    <xf numFmtId="10" fontId="15" fillId="0" borderId="15" xfId="3" applyNumberFormat="1" applyFont="1" applyBorder="1" applyAlignment="1" applyProtection="1">
      <alignment horizontal="center" vertical="center"/>
    </xf>
    <xf numFmtId="10" fontId="15" fillId="0" borderId="54" xfId="3" applyNumberFormat="1" applyFont="1" applyBorder="1" applyAlignment="1" applyProtection="1">
      <alignment horizontal="center" vertical="center"/>
    </xf>
    <xf numFmtId="0" fontId="12" fillId="6" borderId="65" xfId="2" applyFont="1" applyFill="1" applyBorder="1" applyAlignment="1">
      <alignment horizontal="center" vertical="center" wrapText="1"/>
    </xf>
    <xf numFmtId="10" fontId="12" fillId="6" borderId="61" xfId="2" applyNumberFormat="1" applyFont="1" applyFill="1" applyBorder="1" applyAlignment="1" applyProtection="1">
      <alignment horizontal="center" vertical="center" wrapText="1"/>
      <protection locked="0"/>
    </xf>
    <xf numFmtId="10" fontId="19" fillId="8" borderId="71" xfId="3" applyNumberFormat="1" applyFont="1" applyFill="1" applyBorder="1" applyAlignment="1" applyProtection="1">
      <alignment horizontal="center" vertical="center"/>
      <protection locked="0"/>
    </xf>
    <xf numFmtId="10" fontId="19" fillId="8" borderId="30" xfId="3" applyNumberFormat="1" applyFont="1" applyFill="1" applyBorder="1" applyAlignment="1" applyProtection="1">
      <alignment horizontal="center" vertical="center"/>
      <protection locked="0"/>
    </xf>
    <xf numFmtId="10" fontId="19" fillId="8" borderId="42" xfId="3" applyNumberFormat="1" applyFont="1" applyFill="1" applyBorder="1" applyAlignment="1" applyProtection="1">
      <alignment horizontal="center" vertical="center"/>
      <protection locked="0"/>
    </xf>
    <xf numFmtId="0" fontId="12" fillId="6" borderId="67" xfId="2" applyFont="1" applyFill="1" applyBorder="1" applyAlignment="1">
      <alignment horizontal="center" vertical="center" wrapText="1"/>
    </xf>
    <xf numFmtId="10" fontId="15" fillId="0" borderId="75" xfId="3" applyNumberFormat="1" applyFont="1" applyBorder="1" applyAlignment="1" applyProtection="1">
      <alignment horizontal="center" vertical="center"/>
    </xf>
    <xf numFmtId="10" fontId="15" fillId="0" borderId="40" xfId="3" applyNumberFormat="1" applyFont="1" applyBorder="1" applyAlignment="1" applyProtection="1">
      <alignment horizontal="center" vertical="center"/>
    </xf>
    <xf numFmtId="10" fontId="15" fillId="0" borderId="41" xfId="3" applyNumberFormat="1" applyFont="1" applyBorder="1" applyAlignment="1" applyProtection="1">
      <alignment horizontal="center" vertical="center"/>
    </xf>
    <xf numFmtId="10" fontId="12" fillId="6" borderId="44" xfId="2" applyNumberFormat="1" applyFont="1" applyFill="1" applyBorder="1" applyAlignment="1" applyProtection="1">
      <alignment horizontal="center" vertical="center" wrapText="1"/>
      <protection locked="0"/>
    </xf>
    <xf numFmtId="10" fontId="19" fillId="8" borderId="75" xfId="3" applyNumberFormat="1" applyFont="1" applyFill="1" applyBorder="1" applyAlignment="1" applyProtection="1">
      <alignment horizontal="center" vertical="center"/>
      <protection locked="0"/>
    </xf>
    <xf numFmtId="10" fontId="19" fillId="8" borderId="40" xfId="3" applyNumberFormat="1" applyFont="1" applyFill="1" applyBorder="1" applyAlignment="1" applyProtection="1">
      <alignment horizontal="center" vertical="center"/>
      <protection locked="0"/>
    </xf>
    <xf numFmtId="10" fontId="19" fillId="10" borderId="40" xfId="0" applyNumberFormat="1" applyFont="1" applyFill="1" applyBorder="1" applyAlignment="1" applyProtection="1">
      <alignment horizontal="center" vertical="center"/>
      <protection locked="0"/>
    </xf>
    <xf numFmtId="10" fontId="19" fillId="8" borderId="41" xfId="3" applyNumberFormat="1" applyFont="1" applyFill="1" applyBorder="1" applyAlignment="1" applyProtection="1">
      <alignment horizontal="center" vertical="center"/>
      <protection locked="0"/>
    </xf>
    <xf numFmtId="0" fontId="4" fillId="6" borderId="9" xfId="2" applyFont="1" applyFill="1" applyBorder="1" applyAlignment="1">
      <alignment horizontal="center" vertical="center" wrapText="1"/>
    </xf>
    <xf numFmtId="0" fontId="14" fillId="6" borderId="76" xfId="0" applyFont="1" applyFill="1" applyBorder="1" applyAlignment="1">
      <alignment horizontal="center" vertical="center" wrapText="1"/>
    </xf>
    <xf numFmtId="9" fontId="21" fillId="6" borderId="7" xfId="0" applyNumberFormat="1" applyFont="1" applyFill="1" applyBorder="1" applyAlignment="1">
      <alignment horizontal="center" vertical="center" wrapText="1"/>
    </xf>
    <xf numFmtId="0" fontId="22" fillId="0" borderId="38"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9" xfId="0" applyFont="1" applyBorder="1" applyAlignment="1">
      <alignment horizontal="center" vertical="center" wrapText="1"/>
    </xf>
    <xf numFmtId="0" fontId="4" fillId="6" borderId="36" xfId="2" applyFont="1" applyFill="1" applyBorder="1" applyAlignment="1">
      <alignment horizontal="center" vertical="center" wrapText="1"/>
    </xf>
    <xf numFmtId="9" fontId="21" fillId="6" borderId="24" xfId="0" applyNumberFormat="1" applyFont="1" applyFill="1" applyBorder="1" applyAlignment="1">
      <alignment horizontal="center" vertical="center" wrapText="1"/>
    </xf>
    <xf numFmtId="10" fontId="15" fillId="0" borderId="77" xfId="0" applyNumberFormat="1" applyFont="1" applyBorder="1" applyAlignment="1">
      <alignment horizontal="center" vertical="center"/>
    </xf>
    <xf numFmtId="10" fontId="16" fillId="0" borderId="41" xfId="0" applyNumberFormat="1" applyFont="1" applyBorder="1" applyAlignment="1">
      <alignment horizontal="center" vertical="center"/>
    </xf>
    <xf numFmtId="0" fontId="4" fillId="6" borderId="78" xfId="2" applyFont="1" applyFill="1" applyBorder="1" applyAlignment="1">
      <alignment horizontal="center" vertical="center" wrapText="1"/>
    </xf>
    <xf numFmtId="0" fontId="14" fillId="6" borderId="79" xfId="0" applyFont="1" applyFill="1" applyBorder="1" applyAlignment="1">
      <alignment horizontal="center" vertical="center" wrapText="1"/>
    </xf>
    <xf numFmtId="0" fontId="4" fillId="6" borderId="79" xfId="0" applyFont="1" applyFill="1" applyBorder="1" applyAlignment="1">
      <alignment horizontal="center" vertical="center" wrapText="1"/>
    </xf>
    <xf numFmtId="9" fontId="21" fillId="6" borderId="44" xfId="0" applyNumberFormat="1" applyFont="1" applyFill="1" applyBorder="1" applyAlignment="1">
      <alignment horizontal="center" vertical="center" wrapText="1"/>
    </xf>
    <xf numFmtId="0" fontId="4" fillId="6" borderId="76" xfId="2" applyFont="1" applyFill="1" applyBorder="1" applyAlignment="1">
      <alignment horizontal="center" vertical="center" wrapText="1"/>
    </xf>
    <xf numFmtId="10" fontId="15" fillId="0" borderId="75" xfId="0" applyNumberFormat="1" applyFont="1" applyBorder="1" applyAlignment="1">
      <alignment horizontal="center" vertical="center"/>
    </xf>
    <xf numFmtId="0" fontId="11" fillId="6" borderId="22" xfId="0" applyFont="1" applyFill="1" applyBorder="1" applyAlignment="1">
      <alignment horizontal="center" vertical="center" wrapText="1"/>
    </xf>
    <xf numFmtId="10" fontId="19" fillId="8" borderId="80" xfId="0" applyNumberFormat="1" applyFont="1" applyFill="1" applyBorder="1" applyAlignment="1" applyProtection="1">
      <alignment horizontal="center" vertical="center"/>
      <protection locked="0"/>
    </xf>
    <xf numFmtId="0" fontId="11" fillId="6" borderId="37" xfId="0" applyFont="1" applyFill="1" applyBorder="1" applyAlignment="1">
      <alignment horizontal="center" vertical="center" wrapText="1"/>
    </xf>
    <xf numFmtId="0" fontId="12" fillId="6" borderId="7" xfId="0" applyFont="1" applyFill="1" applyBorder="1" applyAlignment="1">
      <alignment horizontal="center" vertical="center" wrapText="1" readingOrder="1"/>
    </xf>
    <xf numFmtId="0" fontId="23" fillId="0" borderId="38"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9" xfId="0" applyFont="1" applyBorder="1" applyAlignment="1">
      <alignment horizontal="center" vertical="center" wrapText="1"/>
    </xf>
    <xf numFmtId="0" fontId="12" fillId="6" borderId="24" xfId="0" applyFont="1" applyFill="1" applyBorder="1" applyAlignment="1">
      <alignment horizontal="center" vertical="center" wrapText="1" readingOrder="1"/>
    </xf>
    <xf numFmtId="9" fontId="12" fillId="6" borderId="67" xfId="0" applyNumberFormat="1" applyFont="1" applyFill="1" applyBorder="1" applyAlignment="1">
      <alignment horizontal="left" vertical="center" wrapText="1"/>
    </xf>
    <xf numFmtId="164" fontId="12" fillId="6" borderId="81" xfId="3" applyNumberFormat="1" applyFont="1" applyFill="1" applyBorder="1" applyAlignment="1">
      <alignment horizontal="center" vertical="center" wrapText="1"/>
    </xf>
    <xf numFmtId="164" fontId="12" fillId="6" borderId="82" xfId="3" applyNumberFormat="1" applyFont="1" applyFill="1" applyBorder="1" applyAlignment="1">
      <alignment horizontal="center" vertical="center" wrapText="1"/>
    </xf>
    <xf numFmtId="0" fontId="4" fillId="6" borderId="8" xfId="0" applyFont="1" applyFill="1" applyBorder="1" applyAlignment="1">
      <alignment horizontal="center" vertical="center" wrapText="1"/>
    </xf>
    <xf numFmtId="0" fontId="12" fillId="6" borderId="13" xfId="0" applyFont="1" applyFill="1" applyBorder="1" applyAlignment="1">
      <alignment horizontal="center" vertical="center" wrapText="1" readingOrder="1"/>
    </xf>
    <xf numFmtId="10" fontId="12" fillId="6" borderId="13" xfId="0" applyNumberFormat="1" applyFont="1" applyFill="1" applyBorder="1" applyAlignment="1" applyProtection="1">
      <alignment horizontal="center" vertical="center" wrapText="1"/>
      <protection locked="0"/>
    </xf>
    <xf numFmtId="10" fontId="15" fillId="0" borderId="83" xfId="0" applyNumberFormat="1" applyFont="1" applyBorder="1" applyAlignment="1">
      <alignment horizontal="center" vertical="center"/>
    </xf>
    <xf numFmtId="10" fontId="15" fillId="0" borderId="84" xfId="0" applyNumberFormat="1" applyFont="1" applyBorder="1" applyAlignment="1">
      <alignment horizontal="center" vertical="center"/>
    </xf>
    <xf numFmtId="10" fontId="16" fillId="0" borderId="84" xfId="0" applyNumberFormat="1" applyFont="1" applyBorder="1" applyAlignment="1">
      <alignment horizontal="center" vertical="center"/>
    </xf>
    <xf numFmtId="10" fontId="15" fillId="0" borderId="85" xfId="0" applyNumberFormat="1" applyFont="1" applyBorder="1" applyAlignment="1">
      <alignment horizontal="center" vertical="center"/>
    </xf>
    <xf numFmtId="0" fontId="12" fillId="6" borderId="37" xfId="2" applyFont="1" applyFill="1" applyBorder="1" applyAlignment="1">
      <alignment horizontal="center" vertical="center" wrapText="1"/>
    </xf>
    <xf numFmtId="0" fontId="4" fillId="6" borderId="56" xfId="0" applyFont="1" applyFill="1" applyBorder="1" applyAlignment="1">
      <alignment horizontal="center" vertical="center" wrapText="1"/>
    </xf>
    <xf numFmtId="0" fontId="12" fillId="6" borderId="46" xfId="0" applyFont="1" applyFill="1" applyBorder="1" applyAlignment="1">
      <alignment horizontal="center" vertical="center" wrapText="1" readingOrder="1"/>
    </xf>
    <xf numFmtId="10" fontId="12" fillId="6" borderId="46" xfId="0" applyNumberFormat="1" applyFont="1" applyFill="1" applyBorder="1" applyAlignment="1" applyProtection="1">
      <alignment horizontal="center" vertical="center" wrapText="1"/>
      <protection locked="0"/>
    </xf>
    <xf numFmtId="10" fontId="19" fillId="8" borderId="86" xfId="0" applyNumberFormat="1" applyFont="1" applyFill="1" applyBorder="1" applyAlignment="1" applyProtection="1">
      <alignment horizontal="center" vertical="center"/>
      <protection locked="0"/>
    </xf>
    <xf numFmtId="10" fontId="19" fillId="8" borderId="87" xfId="0" applyNumberFormat="1" applyFont="1" applyFill="1" applyBorder="1" applyAlignment="1" applyProtection="1">
      <alignment horizontal="center" vertical="center"/>
      <protection locked="0"/>
    </xf>
    <xf numFmtId="10" fontId="19" fillId="8" borderId="88" xfId="0" applyNumberFormat="1" applyFont="1" applyFill="1" applyBorder="1" applyAlignment="1" applyProtection="1">
      <alignment horizontal="center" vertical="center"/>
      <protection locked="0"/>
    </xf>
    <xf numFmtId="0" fontId="18" fillId="6" borderId="37" xfId="2" applyFont="1" applyFill="1" applyBorder="1" applyAlignment="1">
      <alignment horizontal="center" vertical="center" textRotation="90" wrapText="1"/>
    </xf>
    <xf numFmtId="0" fontId="24" fillId="5" borderId="22" xfId="0"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4" fillId="11" borderId="11" xfId="0" applyFont="1" applyFill="1" applyBorder="1" applyAlignment="1">
      <alignment horizontal="left" vertical="center" wrapText="1"/>
    </xf>
    <xf numFmtId="0" fontId="14" fillId="11" borderId="7" xfId="0" applyFont="1" applyFill="1" applyBorder="1" applyAlignment="1">
      <alignment horizontal="center" vertical="center"/>
    </xf>
    <xf numFmtId="0" fontId="12" fillId="11" borderId="7" xfId="0" applyFont="1" applyFill="1" applyBorder="1" applyAlignment="1">
      <alignment horizontal="center" vertical="center" wrapText="1"/>
    </xf>
    <xf numFmtId="10" fontId="12" fillId="12" borderId="7" xfId="0" applyNumberFormat="1" applyFont="1" applyFill="1" applyBorder="1" applyAlignment="1">
      <alignment horizontal="center" vertical="center" wrapText="1"/>
    </xf>
    <xf numFmtId="9" fontId="12" fillId="11" borderId="7" xfId="2" applyNumberFormat="1" applyFont="1" applyFill="1" applyBorder="1" applyAlignment="1">
      <alignment horizontal="left" vertical="center" wrapText="1"/>
    </xf>
    <xf numFmtId="164" fontId="12" fillId="11" borderId="89" xfId="1" applyNumberFormat="1" applyFont="1" applyFill="1" applyBorder="1" applyAlignment="1">
      <alignment horizontal="center" vertical="center" wrapText="1"/>
    </xf>
    <xf numFmtId="10" fontId="15" fillId="8" borderId="0" xfId="1" applyNumberFormat="1" applyFont="1" applyFill="1" applyBorder="1" applyAlignment="1">
      <alignment horizontal="center" vertical="center"/>
    </xf>
    <xf numFmtId="10" fontId="15" fillId="8" borderId="8" xfId="1" applyNumberFormat="1" applyFont="1" applyFill="1" applyBorder="1" applyAlignment="1">
      <alignment horizontal="center" vertical="center"/>
    </xf>
    <xf numFmtId="10" fontId="15" fillId="8" borderId="10" xfId="1" applyNumberFormat="1" applyFont="1" applyFill="1" applyBorder="1" applyAlignment="1">
      <alignment horizontal="center" vertical="center"/>
    </xf>
    <xf numFmtId="10" fontId="15" fillId="8" borderId="9" xfId="1" applyNumberFormat="1" applyFont="1" applyFill="1" applyBorder="1" applyAlignment="1">
      <alignment horizontal="center" vertical="center"/>
    </xf>
    <xf numFmtId="10" fontId="15" fillId="0" borderId="0" xfId="1" applyNumberFormat="1" applyFont="1" applyFill="1" applyBorder="1" applyAlignment="1">
      <alignment horizontal="center" vertical="center"/>
    </xf>
    <xf numFmtId="10" fontId="15" fillId="9" borderId="10" xfId="1" applyNumberFormat="1" applyFont="1" applyFill="1" applyBorder="1" applyAlignment="1">
      <alignment horizontal="center" vertical="center" textRotation="90"/>
    </xf>
    <xf numFmtId="0" fontId="11" fillId="11" borderId="22" xfId="0" applyFont="1" applyFill="1" applyBorder="1" applyAlignment="1">
      <alignment horizontal="center" vertical="center" wrapText="1"/>
    </xf>
    <xf numFmtId="0" fontId="18" fillId="13" borderId="22" xfId="2" applyFont="1" applyFill="1" applyBorder="1" applyAlignment="1">
      <alignment horizontal="center" vertical="center" textRotation="90" wrapText="1"/>
    </xf>
    <xf numFmtId="0" fontId="14" fillId="11" borderId="22" xfId="0" applyFont="1" applyFill="1" applyBorder="1" applyAlignment="1">
      <alignment horizontal="center" vertical="center" wrapText="1"/>
    </xf>
    <xf numFmtId="0" fontId="4" fillId="11" borderId="23" xfId="0" applyFont="1" applyFill="1" applyBorder="1" applyAlignment="1">
      <alignment horizontal="left" vertical="center" wrapText="1"/>
    </xf>
    <xf numFmtId="0" fontId="14" fillId="11" borderId="24" xfId="0" applyFont="1" applyFill="1" applyBorder="1" applyAlignment="1">
      <alignment horizontal="center" vertical="center"/>
    </xf>
    <xf numFmtId="0" fontId="12" fillId="11" borderId="24" xfId="0" applyFont="1" applyFill="1" applyBorder="1" applyAlignment="1">
      <alignment horizontal="center" vertical="center" wrapText="1"/>
    </xf>
    <xf numFmtId="10" fontId="12" fillId="12" borderId="24" xfId="0" applyNumberFormat="1" applyFont="1" applyFill="1" applyBorder="1" applyAlignment="1">
      <alignment horizontal="center" vertical="center" wrapText="1"/>
    </xf>
    <xf numFmtId="9" fontId="12" fillId="11" borderId="65" xfId="2" applyNumberFormat="1" applyFont="1" applyFill="1" applyBorder="1" applyAlignment="1">
      <alignment horizontal="left" vertical="center" wrapText="1"/>
    </xf>
    <xf numFmtId="164" fontId="12" fillId="11" borderId="82" xfId="1" applyNumberFormat="1" applyFont="1" applyFill="1" applyBorder="1" applyAlignment="1">
      <alignment horizontal="center" vertical="center" wrapText="1"/>
    </xf>
    <xf numFmtId="10" fontId="15" fillId="8" borderId="35" xfId="1" applyNumberFormat="1" applyFont="1" applyFill="1" applyBorder="1" applyAlignment="1">
      <alignment horizontal="center" vertical="center"/>
    </xf>
    <xf numFmtId="10" fontId="15" fillId="8" borderId="22" xfId="1" applyNumberFormat="1" applyFont="1" applyFill="1" applyBorder="1" applyAlignment="1">
      <alignment horizontal="center" vertical="center"/>
    </xf>
    <xf numFmtId="10" fontId="15" fillId="8" borderId="36" xfId="1" applyNumberFormat="1" applyFont="1" applyFill="1" applyBorder="1" applyAlignment="1">
      <alignment horizontal="center" vertical="center"/>
    </xf>
    <xf numFmtId="10" fontId="15" fillId="9" borderId="22" xfId="1" applyNumberFormat="1" applyFont="1" applyFill="1" applyBorder="1" applyAlignment="1">
      <alignment horizontal="center" vertical="center" textRotation="90"/>
    </xf>
    <xf numFmtId="9" fontId="12" fillId="11" borderId="67" xfId="2" applyNumberFormat="1" applyFont="1" applyFill="1" applyBorder="1" applyAlignment="1">
      <alignment horizontal="left" vertical="center" wrapText="1"/>
    </xf>
    <xf numFmtId="164" fontId="12" fillId="11" borderId="81" xfId="1" applyNumberFormat="1" applyFont="1" applyFill="1" applyBorder="1" applyAlignment="1">
      <alignment horizontal="center" vertical="center" wrapText="1"/>
    </xf>
    <xf numFmtId="0" fontId="13" fillId="11" borderId="37" xfId="0" applyFont="1" applyFill="1" applyBorder="1" applyAlignment="1">
      <alignment horizontal="center" vertical="center" wrapText="1"/>
    </xf>
    <xf numFmtId="0" fontId="4" fillId="11" borderId="37"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4" fillId="11" borderId="43" xfId="0" applyFont="1" applyFill="1" applyBorder="1" applyAlignment="1">
      <alignment horizontal="left" vertical="center" wrapText="1"/>
    </xf>
    <xf numFmtId="0" fontId="14" fillId="11" borderId="44" xfId="0" applyFont="1" applyFill="1" applyBorder="1" applyAlignment="1">
      <alignment horizontal="center" vertical="center"/>
    </xf>
    <xf numFmtId="0" fontId="12" fillId="11" borderId="44" xfId="0" applyFont="1" applyFill="1" applyBorder="1" applyAlignment="1">
      <alignment horizontal="center" vertical="center" wrapText="1"/>
    </xf>
    <xf numFmtId="10" fontId="12" fillId="12" borderId="44" xfId="0" applyNumberFormat="1" applyFont="1" applyFill="1" applyBorder="1" applyAlignment="1">
      <alignment horizontal="center" vertical="center" wrapText="1"/>
    </xf>
    <xf numFmtId="9" fontId="12" fillId="11" borderId="44" xfId="2" applyNumberFormat="1" applyFont="1" applyFill="1" applyBorder="1" applyAlignment="1">
      <alignment horizontal="left" vertical="center" wrapText="1"/>
    </xf>
    <xf numFmtId="164" fontId="12" fillId="11" borderId="90" xfId="1" applyNumberFormat="1" applyFont="1" applyFill="1" applyBorder="1" applyAlignment="1">
      <alignment horizontal="center" vertical="center" wrapText="1"/>
    </xf>
    <xf numFmtId="10" fontId="19" fillId="8" borderId="40" xfId="0" applyNumberFormat="1" applyFont="1" applyFill="1" applyBorder="1" applyAlignment="1" applyProtection="1">
      <alignment horizontal="center" vertical="center"/>
      <protection locked="0"/>
    </xf>
    <xf numFmtId="10" fontId="19" fillId="8" borderId="41" xfId="0" applyNumberFormat="1" applyFont="1" applyFill="1" applyBorder="1" applyAlignment="1" applyProtection="1">
      <alignment horizontal="center" vertical="center"/>
      <protection locked="0"/>
    </xf>
    <xf numFmtId="0" fontId="13" fillId="11" borderId="10" xfId="0" applyFont="1" applyFill="1" applyBorder="1" applyAlignment="1">
      <alignment horizontal="center" vertical="center" wrapText="1"/>
    </xf>
    <xf numFmtId="0" fontId="4" fillId="11" borderId="8" xfId="0" applyFont="1" applyFill="1" applyBorder="1" applyAlignment="1">
      <alignment horizontal="center" vertical="center" wrapText="1"/>
    </xf>
    <xf numFmtId="9" fontId="4" fillId="11" borderId="91" xfId="0" applyNumberFormat="1" applyFont="1" applyFill="1" applyBorder="1" applyAlignment="1">
      <alignment horizontal="left" vertical="center" wrapText="1"/>
    </xf>
    <xf numFmtId="0" fontId="14" fillId="11" borderId="92" xfId="0" applyFont="1" applyFill="1" applyBorder="1" applyAlignment="1">
      <alignment horizontal="center" vertical="center"/>
    </xf>
    <xf numFmtId="0" fontId="12" fillId="11" borderId="92" xfId="0" applyFont="1" applyFill="1" applyBorder="1" applyAlignment="1">
      <alignment horizontal="center" vertical="center" wrapText="1"/>
    </xf>
    <xf numFmtId="0" fontId="12" fillId="11" borderId="93" xfId="0" applyFont="1" applyFill="1" applyBorder="1" applyAlignment="1">
      <alignment horizontal="center" vertical="center" wrapText="1"/>
    </xf>
    <xf numFmtId="10" fontId="12" fillId="12" borderId="92" xfId="0" applyNumberFormat="1" applyFont="1" applyFill="1" applyBorder="1" applyAlignment="1">
      <alignment horizontal="center" vertical="center" wrapText="1"/>
    </xf>
    <xf numFmtId="9" fontId="12" fillId="11" borderId="93" xfId="2" applyNumberFormat="1" applyFont="1" applyFill="1" applyBorder="1" applyAlignment="1">
      <alignment horizontal="left" vertical="center" wrapText="1"/>
    </xf>
    <xf numFmtId="164" fontId="12" fillId="11" borderId="94" xfId="1" applyNumberFormat="1" applyFont="1" applyFill="1" applyBorder="1" applyAlignment="1">
      <alignment horizontal="center" vertical="center" wrapText="1"/>
    </xf>
    <xf numFmtId="10" fontId="15" fillId="8" borderId="21" xfId="1" applyNumberFormat="1" applyFont="1" applyFill="1" applyBorder="1" applyAlignment="1">
      <alignment horizontal="center" vertical="center"/>
    </xf>
    <xf numFmtId="10" fontId="15" fillId="0" borderId="9" xfId="1" applyNumberFormat="1" applyFont="1" applyFill="1" applyBorder="1" applyAlignment="1">
      <alignment horizontal="center" vertical="center"/>
    </xf>
    <xf numFmtId="0" fontId="4" fillId="11" borderId="35" xfId="0" applyFont="1" applyFill="1" applyBorder="1" applyAlignment="1">
      <alignment horizontal="center" vertical="center" wrapText="1"/>
    </xf>
    <xf numFmtId="9" fontId="4" fillId="11" borderId="95" xfId="0" applyNumberFormat="1" applyFont="1" applyFill="1" applyBorder="1" applyAlignment="1">
      <alignment horizontal="left" vertical="center" wrapText="1"/>
    </xf>
    <xf numFmtId="0" fontId="12" fillId="11" borderId="96" xfId="0" applyFont="1" applyFill="1" applyBorder="1" applyAlignment="1">
      <alignment horizontal="center" vertical="center" wrapText="1"/>
    </xf>
    <xf numFmtId="9" fontId="12" fillId="11" borderId="96" xfId="2" applyNumberFormat="1" applyFont="1" applyFill="1" applyBorder="1" applyAlignment="1">
      <alignment horizontal="left" vertical="center" wrapText="1"/>
    </xf>
    <xf numFmtId="164" fontId="12" fillId="11" borderId="97" xfId="1" applyNumberFormat="1" applyFont="1" applyFill="1" applyBorder="1" applyAlignment="1">
      <alignment horizontal="center" vertical="center" wrapText="1"/>
    </xf>
    <xf numFmtId="10" fontId="15" fillId="0" borderId="36" xfId="1" applyNumberFormat="1" applyFont="1" applyFill="1" applyBorder="1" applyAlignment="1">
      <alignment horizontal="center" vertical="center"/>
    </xf>
    <xf numFmtId="164" fontId="12" fillId="11" borderId="98" xfId="1" applyNumberFormat="1" applyFont="1" applyFill="1" applyBorder="1" applyAlignment="1">
      <alignment horizontal="center" vertical="center" wrapText="1"/>
    </xf>
    <xf numFmtId="0" fontId="4" fillId="11" borderId="56" xfId="0" applyFont="1" applyFill="1" applyBorder="1" applyAlignment="1">
      <alignment horizontal="center" vertical="center" wrapText="1"/>
    </xf>
    <xf numFmtId="9" fontId="4" fillId="11" borderId="99" xfId="0" applyNumberFormat="1" applyFont="1" applyFill="1" applyBorder="1" applyAlignment="1">
      <alignment horizontal="left" vertical="center" wrapText="1"/>
    </xf>
    <xf numFmtId="0" fontId="12" fillId="11" borderId="100" xfId="0" applyFont="1" applyFill="1" applyBorder="1" applyAlignment="1">
      <alignment horizontal="center" vertical="center" wrapText="1"/>
    </xf>
    <xf numFmtId="9" fontId="12" fillId="11" borderId="100" xfId="2" applyNumberFormat="1" applyFont="1" applyFill="1" applyBorder="1" applyAlignment="1">
      <alignment horizontal="left" vertical="center" wrapText="1"/>
    </xf>
    <xf numFmtId="10" fontId="15" fillId="8" borderId="55" xfId="1" applyNumberFormat="1" applyFont="1" applyFill="1" applyBorder="1" applyAlignment="1">
      <alignment horizontal="center" vertical="center"/>
    </xf>
    <xf numFmtId="10" fontId="15" fillId="8" borderId="56" xfId="1" applyNumberFormat="1" applyFont="1" applyFill="1" applyBorder="1" applyAlignment="1">
      <alignment horizontal="center" vertical="center"/>
    </xf>
    <xf numFmtId="10" fontId="15" fillId="8" borderId="37" xfId="1" applyNumberFormat="1" applyFont="1" applyFill="1" applyBorder="1" applyAlignment="1">
      <alignment horizontal="center" vertical="center"/>
    </xf>
    <xf numFmtId="10" fontId="15" fillId="8" borderId="57" xfId="1" applyNumberFormat="1" applyFont="1" applyFill="1" applyBorder="1" applyAlignment="1">
      <alignment horizontal="center" vertical="center"/>
    </xf>
    <xf numFmtId="10" fontId="15" fillId="0" borderId="57" xfId="1" applyNumberFormat="1" applyFont="1" applyFill="1" applyBorder="1" applyAlignment="1">
      <alignment horizontal="center" vertical="center"/>
    </xf>
    <xf numFmtId="9" fontId="4" fillId="11" borderId="69" xfId="0" applyNumberFormat="1" applyFont="1" applyFill="1" applyBorder="1" applyAlignment="1">
      <alignment horizontal="left" vertical="center" wrapText="1"/>
    </xf>
    <xf numFmtId="0" fontId="14" fillId="11" borderId="13" xfId="0" applyFont="1" applyFill="1" applyBorder="1" applyAlignment="1">
      <alignment horizontal="center" vertical="center"/>
    </xf>
    <xf numFmtId="9" fontId="12" fillId="11" borderId="13" xfId="0" applyNumberFormat="1" applyFont="1" applyFill="1" applyBorder="1" applyAlignment="1">
      <alignment horizontal="center" vertical="center" wrapText="1"/>
    </xf>
    <xf numFmtId="9" fontId="12" fillId="11" borderId="13" xfId="2" applyNumberFormat="1" applyFont="1" applyFill="1" applyBorder="1" applyAlignment="1">
      <alignment horizontal="left" vertical="center" wrapText="1"/>
    </xf>
    <xf numFmtId="164" fontId="12" fillId="11" borderId="101" xfId="1" applyNumberFormat="1" applyFont="1" applyFill="1" applyBorder="1" applyAlignment="1">
      <alignment horizontal="center" vertical="center" wrapText="1"/>
    </xf>
    <xf numFmtId="9" fontId="4" fillId="11" borderId="38" xfId="0" applyNumberFormat="1" applyFont="1" applyFill="1" applyBorder="1" applyAlignment="1">
      <alignment horizontal="left" vertical="center" wrapText="1"/>
    </xf>
    <xf numFmtId="0" fontId="14" fillId="11" borderId="26" xfId="0" applyFont="1" applyFill="1" applyBorder="1" applyAlignment="1">
      <alignment horizontal="center" vertical="center"/>
    </xf>
    <xf numFmtId="9" fontId="12" fillId="11" borderId="26" xfId="0" applyNumberFormat="1" applyFont="1" applyFill="1" applyBorder="1" applyAlignment="1">
      <alignment horizontal="center" vertical="center" wrapText="1"/>
    </xf>
    <xf numFmtId="9" fontId="12" fillId="11" borderId="26" xfId="2" applyNumberFormat="1" applyFont="1" applyFill="1" applyBorder="1" applyAlignment="1">
      <alignment horizontal="left" vertical="center" wrapText="1"/>
    </xf>
    <xf numFmtId="164" fontId="12" fillId="11" borderId="39" xfId="1" applyNumberFormat="1" applyFont="1" applyFill="1" applyBorder="1" applyAlignment="1">
      <alignment horizontal="center" vertical="center" wrapText="1"/>
    </xf>
    <xf numFmtId="9" fontId="4" fillId="11" borderId="70" xfId="0" applyNumberFormat="1" applyFont="1" applyFill="1" applyBorder="1" applyAlignment="1">
      <alignment horizontal="left" vertical="center" wrapText="1"/>
    </xf>
    <xf numFmtId="0" fontId="14" fillId="11" borderId="46" xfId="0" applyFont="1" applyFill="1" applyBorder="1" applyAlignment="1">
      <alignment horizontal="center" vertical="center"/>
    </xf>
    <xf numFmtId="9" fontId="12" fillId="11" borderId="46" xfId="0" applyNumberFormat="1" applyFont="1" applyFill="1" applyBorder="1" applyAlignment="1">
      <alignment horizontal="center" vertical="center" wrapText="1"/>
    </xf>
    <xf numFmtId="9" fontId="12" fillId="11" borderId="46" xfId="2" applyNumberFormat="1" applyFont="1" applyFill="1" applyBorder="1" applyAlignment="1">
      <alignment horizontal="left" vertical="center" wrapText="1"/>
    </xf>
    <xf numFmtId="164" fontId="12" fillId="11" borderId="102" xfId="1" applyNumberFormat="1" applyFont="1" applyFill="1" applyBorder="1" applyAlignment="1">
      <alignment horizontal="center" vertical="center" wrapText="1"/>
    </xf>
    <xf numFmtId="10" fontId="15" fillId="0" borderId="55" xfId="1" applyNumberFormat="1" applyFont="1" applyFill="1" applyBorder="1" applyAlignment="1">
      <alignment horizontal="center" vertical="center"/>
    </xf>
    <xf numFmtId="9" fontId="4" fillId="11" borderId="23" xfId="0" applyNumberFormat="1" applyFont="1" applyFill="1" applyBorder="1" applyAlignment="1">
      <alignment horizontal="left" vertical="center" wrapText="1"/>
    </xf>
    <xf numFmtId="9" fontId="12" fillId="11" borderId="24" xfId="0" applyNumberFormat="1" applyFont="1" applyFill="1" applyBorder="1" applyAlignment="1">
      <alignment horizontal="center" vertical="center" wrapText="1"/>
    </xf>
    <xf numFmtId="9" fontId="12" fillId="11" borderId="24" xfId="2" applyNumberFormat="1" applyFont="1" applyFill="1" applyBorder="1" applyAlignment="1">
      <alignment horizontal="left" vertical="center" wrapText="1"/>
    </xf>
    <xf numFmtId="164" fontId="12" fillId="11" borderId="25" xfId="1" applyNumberFormat="1" applyFont="1" applyFill="1" applyBorder="1" applyAlignment="1">
      <alignment horizontal="center" vertical="center" wrapText="1"/>
    </xf>
    <xf numFmtId="10" fontId="15" fillId="0" borderId="21" xfId="1" applyNumberFormat="1" applyFont="1" applyFill="1" applyBorder="1" applyAlignment="1">
      <alignment horizontal="center" vertical="center"/>
    </xf>
    <xf numFmtId="164" fontId="12" fillId="11" borderId="66" xfId="1" applyNumberFormat="1" applyFont="1" applyFill="1" applyBorder="1" applyAlignment="1">
      <alignment horizontal="center" vertical="center" wrapText="1"/>
    </xf>
    <xf numFmtId="164" fontId="12" fillId="11" borderId="68" xfId="1" applyNumberFormat="1" applyFont="1" applyFill="1" applyBorder="1" applyAlignment="1">
      <alignment horizontal="center" vertical="center" wrapText="1"/>
    </xf>
    <xf numFmtId="0" fontId="4" fillId="11" borderId="69" xfId="0" applyFont="1" applyFill="1" applyBorder="1" applyAlignment="1">
      <alignment horizontal="left" vertical="center" wrapText="1"/>
    </xf>
    <xf numFmtId="0" fontId="12" fillId="11" borderId="13" xfId="0" applyFont="1" applyFill="1" applyBorder="1" applyAlignment="1">
      <alignment horizontal="center" vertical="center" wrapText="1"/>
    </xf>
    <xf numFmtId="164" fontId="12" fillId="11" borderId="14" xfId="1" applyNumberFormat="1" applyFont="1" applyFill="1" applyBorder="1" applyAlignment="1">
      <alignment horizontal="center" vertical="center" wrapText="1"/>
    </xf>
    <xf numFmtId="0" fontId="4" fillId="11" borderId="38" xfId="0" applyFont="1" applyFill="1" applyBorder="1" applyAlignment="1">
      <alignment horizontal="left" vertical="center" wrapText="1"/>
    </xf>
    <xf numFmtId="0" fontId="12" fillId="11" borderId="26" xfId="0" applyFont="1" applyFill="1" applyBorder="1" applyAlignment="1">
      <alignment horizontal="center" vertical="center" wrapText="1"/>
    </xf>
    <xf numFmtId="164" fontId="12" fillId="11" borderId="27" xfId="1" applyNumberFormat="1" applyFont="1" applyFill="1" applyBorder="1" applyAlignment="1">
      <alignment horizontal="center" vertical="center" wrapText="1"/>
    </xf>
    <xf numFmtId="0" fontId="4" fillId="11" borderId="103" xfId="0" applyFont="1" applyFill="1" applyBorder="1" applyAlignment="1">
      <alignment horizontal="left" vertical="center" wrapText="1"/>
    </xf>
    <xf numFmtId="0" fontId="14" fillId="11" borderId="67" xfId="0" applyFont="1" applyFill="1" applyBorder="1" applyAlignment="1">
      <alignment horizontal="center" vertical="center"/>
    </xf>
    <xf numFmtId="0" fontId="12" fillId="11" borderId="67" xfId="0" applyFont="1" applyFill="1" applyBorder="1" applyAlignment="1">
      <alignment horizontal="center" vertical="center" wrapText="1"/>
    </xf>
    <xf numFmtId="0" fontId="25" fillId="11" borderId="10" xfId="0" applyFont="1" applyFill="1" applyBorder="1" applyAlignment="1">
      <alignment horizontal="center" vertical="center" wrapText="1"/>
    </xf>
    <xf numFmtId="9" fontId="4" fillId="11" borderId="10" xfId="0" applyNumberFormat="1" applyFont="1" applyFill="1" applyBorder="1" applyAlignment="1">
      <alignment horizontal="center" vertical="center" wrapText="1"/>
    </xf>
    <xf numFmtId="9" fontId="4" fillId="11" borderId="11" xfId="0" applyNumberFormat="1" applyFont="1" applyFill="1" applyBorder="1" applyAlignment="1">
      <alignment horizontal="left" vertical="center" wrapText="1"/>
    </xf>
    <xf numFmtId="9" fontId="12" fillId="11" borderId="7" xfId="0" applyNumberFormat="1" applyFont="1" applyFill="1" applyBorder="1" applyAlignment="1">
      <alignment horizontal="center" vertical="center" wrapText="1"/>
    </xf>
    <xf numFmtId="164" fontId="12" fillId="11" borderId="12" xfId="1" applyNumberFormat="1" applyFont="1" applyFill="1" applyBorder="1" applyAlignment="1">
      <alignment horizontal="center" vertical="center" wrapText="1"/>
    </xf>
    <xf numFmtId="0" fontId="25" fillId="11" borderId="22" xfId="0" applyFont="1" applyFill="1" applyBorder="1" applyAlignment="1">
      <alignment horizontal="center" vertical="center" wrapText="1"/>
    </xf>
    <xf numFmtId="9" fontId="4" fillId="11" borderId="22" xfId="0" applyNumberFormat="1"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3" fillId="11" borderId="104" xfId="2" applyFont="1" applyFill="1" applyBorder="1" applyAlignment="1">
      <alignment horizontal="center" vertical="center" wrapText="1"/>
    </xf>
    <xf numFmtId="0" fontId="4" fillId="11" borderId="104" xfId="2" applyFont="1" applyFill="1" applyBorder="1" applyAlignment="1">
      <alignment horizontal="center" vertical="center" wrapText="1"/>
    </xf>
    <xf numFmtId="0" fontId="14" fillId="11" borderId="104" xfId="0" applyFont="1" applyFill="1" applyBorder="1" applyAlignment="1">
      <alignment horizontal="center" vertical="center" wrapText="1"/>
    </xf>
    <xf numFmtId="0" fontId="4" fillId="11" borderId="104" xfId="0" applyFont="1" applyFill="1" applyBorder="1" applyAlignment="1">
      <alignment horizontal="center" vertical="center" wrapText="1"/>
    </xf>
    <xf numFmtId="0" fontId="12" fillId="11" borderId="13" xfId="0" applyFont="1" applyFill="1" applyBorder="1" applyAlignment="1">
      <alignment horizontal="center" vertical="center" wrapText="1" readingOrder="1"/>
    </xf>
    <xf numFmtId="9" fontId="12" fillId="11" borderId="13" xfId="0" applyNumberFormat="1" applyFont="1" applyFill="1" applyBorder="1" applyAlignment="1">
      <alignment horizontal="left" vertical="center" wrapText="1"/>
    </xf>
    <xf numFmtId="164" fontId="12" fillId="11" borderId="14" xfId="3" applyNumberFormat="1" applyFont="1" applyFill="1" applyBorder="1" applyAlignment="1">
      <alignment horizontal="center" vertical="center" wrapText="1"/>
    </xf>
    <xf numFmtId="10" fontId="15" fillId="0" borderId="105" xfId="0" applyNumberFormat="1" applyFont="1" applyBorder="1" applyAlignment="1">
      <alignment horizontal="center" vertical="center"/>
    </xf>
    <xf numFmtId="0" fontId="11" fillId="11" borderId="10" xfId="0" applyFont="1" applyFill="1" applyBorder="1" applyAlignment="1">
      <alignment horizontal="center" vertical="center" wrapText="1"/>
    </xf>
    <xf numFmtId="0" fontId="13" fillId="11" borderId="106" xfId="2" applyFont="1" applyFill="1" applyBorder="1" applyAlignment="1">
      <alignment horizontal="center" vertical="center" wrapText="1"/>
    </xf>
    <xf numFmtId="0" fontId="4" fillId="11" borderId="106" xfId="2" applyFont="1" applyFill="1" applyBorder="1" applyAlignment="1">
      <alignment horizontal="center" vertical="center" wrapText="1"/>
    </xf>
    <xf numFmtId="0" fontId="14" fillId="11" borderId="106" xfId="0" applyFont="1" applyFill="1" applyBorder="1" applyAlignment="1">
      <alignment horizontal="center" vertical="center" wrapText="1"/>
    </xf>
    <xf numFmtId="0" fontId="4" fillId="11" borderId="106" xfId="0" applyFont="1" applyFill="1" applyBorder="1" applyAlignment="1">
      <alignment horizontal="center" vertical="center" wrapText="1"/>
    </xf>
    <xf numFmtId="0" fontId="12" fillId="11" borderId="46" xfId="0" applyFont="1" applyFill="1" applyBorder="1" applyAlignment="1">
      <alignment horizontal="center" vertical="center" wrapText="1" readingOrder="1"/>
    </xf>
    <xf numFmtId="9" fontId="12" fillId="11" borderId="46" xfId="0" applyNumberFormat="1" applyFont="1" applyFill="1" applyBorder="1" applyAlignment="1">
      <alignment horizontal="left" vertical="center" wrapText="1"/>
    </xf>
    <xf numFmtId="164" fontId="12" fillId="11" borderId="47" xfId="3" applyNumberFormat="1" applyFont="1" applyFill="1" applyBorder="1" applyAlignment="1">
      <alignment horizontal="center" vertical="center" wrapText="1"/>
    </xf>
    <xf numFmtId="10" fontId="19" fillId="8" borderId="107" xfId="0" applyNumberFormat="1" applyFont="1" applyFill="1" applyBorder="1" applyAlignment="1" applyProtection="1">
      <alignment horizontal="center" vertical="center"/>
      <protection locked="0"/>
    </xf>
    <xf numFmtId="0" fontId="24" fillId="5" borderId="8"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14" fillId="14" borderId="10" xfId="0" applyFont="1" applyFill="1" applyBorder="1" applyAlignment="1">
      <alignment horizontal="center" vertical="center" wrapText="1" readingOrder="1"/>
    </xf>
    <xf numFmtId="0" fontId="4" fillId="14" borderId="10" xfId="0" applyFont="1" applyFill="1" applyBorder="1" applyAlignment="1">
      <alignment horizontal="center" vertical="center" wrapText="1" readingOrder="1"/>
    </xf>
    <xf numFmtId="0" fontId="4" fillId="14" borderId="11" xfId="0" applyFont="1" applyFill="1" applyBorder="1" applyAlignment="1">
      <alignment horizontal="left" vertical="center" wrapText="1"/>
    </xf>
    <xf numFmtId="0" fontId="14" fillId="14" borderId="7" xfId="0" applyFont="1" applyFill="1" applyBorder="1" applyAlignment="1">
      <alignment horizontal="center" vertical="center" wrapText="1"/>
    </xf>
    <xf numFmtId="0" fontId="12" fillId="14" borderId="7" xfId="0" applyFont="1" applyFill="1" applyBorder="1" applyAlignment="1">
      <alignment horizontal="center" vertical="center" wrapText="1"/>
    </xf>
    <xf numFmtId="10" fontId="12" fillId="14" borderId="7" xfId="0" applyNumberFormat="1" applyFont="1" applyFill="1" applyBorder="1" applyAlignment="1" applyProtection="1">
      <alignment horizontal="center" vertical="center" wrapText="1"/>
      <protection locked="0"/>
    </xf>
    <xf numFmtId="0" fontId="12" fillId="14" borderId="7" xfId="0" applyFont="1" applyFill="1" applyBorder="1" applyAlignment="1">
      <alignment horizontal="left" vertical="center" wrapText="1" readingOrder="1"/>
    </xf>
    <xf numFmtId="164" fontId="12" fillId="14" borderId="12" xfId="1" applyNumberFormat="1" applyFont="1" applyFill="1" applyBorder="1" applyAlignment="1">
      <alignment horizontal="center" vertical="center" wrapText="1" readingOrder="1"/>
    </xf>
    <xf numFmtId="0" fontId="11" fillId="14" borderId="10" xfId="0" applyFont="1" applyFill="1" applyBorder="1" applyAlignment="1">
      <alignment horizontal="center" vertical="center" wrapText="1" readingOrder="1"/>
    </xf>
    <xf numFmtId="10" fontId="17" fillId="0" borderId="9" xfId="1" applyNumberFormat="1" applyFont="1" applyFill="1" applyBorder="1" applyAlignment="1">
      <alignment horizontal="center" vertical="center" wrapText="1"/>
    </xf>
    <xf numFmtId="0" fontId="12" fillId="0" borderId="10" xfId="0" applyFont="1" applyBorder="1" applyAlignment="1">
      <alignment horizontal="center" vertical="center" wrapText="1"/>
    </xf>
    <xf numFmtId="0" fontId="18" fillId="14" borderId="10" xfId="0" applyFont="1" applyFill="1" applyBorder="1" applyAlignment="1">
      <alignment horizontal="center" vertical="center" textRotation="90" wrapText="1"/>
    </xf>
    <xf numFmtId="0" fontId="24" fillId="5" borderId="35" xfId="0" applyFont="1" applyFill="1" applyBorder="1" applyAlignment="1">
      <alignment horizontal="center" vertical="center" wrapText="1"/>
    </xf>
    <xf numFmtId="0" fontId="12" fillId="14" borderId="36" xfId="0" applyFont="1" applyFill="1" applyBorder="1" applyAlignment="1">
      <alignment horizontal="center" vertical="center" wrapText="1"/>
    </xf>
    <xf numFmtId="0" fontId="13" fillId="14" borderId="22" xfId="0" applyFont="1" applyFill="1" applyBorder="1" applyAlignment="1">
      <alignment horizontal="center" vertical="center" wrapText="1"/>
    </xf>
    <xf numFmtId="0" fontId="4" fillId="14" borderId="22" xfId="0" applyFont="1" applyFill="1" applyBorder="1" applyAlignment="1">
      <alignment horizontal="center" vertical="center" wrapText="1"/>
    </xf>
    <xf numFmtId="0" fontId="14" fillId="14" borderId="22" xfId="0" applyFont="1" applyFill="1" applyBorder="1" applyAlignment="1">
      <alignment horizontal="center" vertical="center" wrapText="1" readingOrder="1"/>
    </xf>
    <xf numFmtId="0" fontId="4" fillId="14" borderId="22" xfId="0" applyFont="1" applyFill="1" applyBorder="1" applyAlignment="1">
      <alignment horizontal="center" vertical="center" wrapText="1" readingOrder="1"/>
    </xf>
    <xf numFmtId="0" fontId="4" fillId="14" borderId="23" xfId="0" applyFont="1" applyFill="1" applyBorder="1" applyAlignment="1">
      <alignment horizontal="left" vertical="center" wrapText="1"/>
    </xf>
    <xf numFmtId="0" fontId="14" fillId="14" borderId="24" xfId="0" applyFont="1" applyFill="1" applyBorder="1" applyAlignment="1">
      <alignment horizontal="center" vertical="center" wrapText="1"/>
    </xf>
    <xf numFmtId="0" fontId="12" fillId="14" borderId="24" xfId="0" applyFont="1" applyFill="1" applyBorder="1" applyAlignment="1">
      <alignment horizontal="center" vertical="center" wrapText="1"/>
    </xf>
    <xf numFmtId="10" fontId="12" fillId="14" borderId="24" xfId="0" applyNumberFormat="1" applyFont="1" applyFill="1" applyBorder="1" applyAlignment="1" applyProtection="1">
      <alignment horizontal="center" vertical="center" wrapText="1"/>
      <protection locked="0"/>
    </xf>
    <xf numFmtId="0" fontId="12" fillId="14" borderId="65" xfId="0" applyFont="1" applyFill="1" applyBorder="1" applyAlignment="1">
      <alignment horizontal="left" vertical="center" wrapText="1" readingOrder="1"/>
    </xf>
    <xf numFmtId="164" fontId="12" fillId="14" borderId="66" xfId="1" applyNumberFormat="1" applyFont="1" applyFill="1" applyBorder="1" applyAlignment="1">
      <alignment horizontal="center" vertical="center" wrapText="1" readingOrder="1"/>
    </xf>
    <xf numFmtId="0" fontId="11" fillId="14" borderId="22" xfId="0" applyFont="1" applyFill="1" applyBorder="1" applyAlignment="1">
      <alignment horizontal="center" vertical="center" wrapText="1" readingOrder="1"/>
    </xf>
    <xf numFmtId="10" fontId="17" fillId="0" borderId="36" xfId="1" applyNumberFormat="1" applyFont="1" applyFill="1" applyBorder="1" applyAlignment="1">
      <alignment horizontal="center" vertical="center" wrapText="1"/>
    </xf>
    <xf numFmtId="0" fontId="12" fillId="0" borderId="22" xfId="0" applyFont="1" applyBorder="1" applyAlignment="1">
      <alignment horizontal="center" vertical="center" wrapText="1"/>
    </xf>
    <xf numFmtId="0" fontId="18" fillId="14" borderId="22" xfId="0" applyFont="1" applyFill="1" applyBorder="1" applyAlignment="1">
      <alignment horizontal="center" vertical="center" textRotation="90" wrapText="1"/>
    </xf>
    <xf numFmtId="0" fontId="4" fillId="0" borderId="35" xfId="0" applyFont="1" applyBorder="1"/>
    <xf numFmtId="0" fontId="4" fillId="0" borderId="36" xfId="0" applyFont="1" applyBorder="1"/>
    <xf numFmtId="0" fontId="12" fillId="14" borderId="67" xfId="0" applyFont="1" applyFill="1" applyBorder="1" applyAlignment="1">
      <alignment horizontal="left" vertical="center" wrapText="1" readingOrder="1"/>
    </xf>
    <xf numFmtId="164" fontId="12" fillId="14" borderId="68" xfId="1" applyNumberFormat="1" applyFont="1" applyFill="1" applyBorder="1" applyAlignment="1">
      <alignment horizontal="center" vertical="center" wrapText="1" readingOrder="1"/>
    </xf>
    <xf numFmtId="0" fontId="14" fillId="14" borderId="44" xfId="0" applyFont="1" applyFill="1" applyBorder="1" applyAlignment="1">
      <alignment horizontal="center" vertical="center" wrapText="1"/>
    </xf>
    <xf numFmtId="0" fontId="12" fillId="14" borderId="24" xfId="0" applyFont="1" applyFill="1" applyBorder="1" applyAlignment="1">
      <alignment horizontal="left" vertical="center" wrapText="1" readingOrder="1"/>
    </xf>
    <xf numFmtId="164" fontId="12" fillId="14" borderId="25" xfId="1" applyNumberFormat="1" applyFont="1" applyFill="1" applyBorder="1" applyAlignment="1">
      <alignment horizontal="center" vertical="center" wrapText="1" readingOrder="1"/>
    </xf>
    <xf numFmtId="0" fontId="11" fillId="14" borderId="37" xfId="0" applyFont="1" applyFill="1" applyBorder="1" applyAlignment="1">
      <alignment horizontal="center" vertical="center" wrapText="1" readingOrder="1"/>
    </xf>
    <xf numFmtId="10" fontId="17" fillId="0" borderId="57" xfId="1" applyNumberFormat="1" applyFont="1" applyFill="1" applyBorder="1" applyAlignment="1">
      <alignment horizontal="center" vertical="center" wrapText="1"/>
    </xf>
    <xf numFmtId="0" fontId="4" fillId="14" borderId="69" xfId="0" applyFont="1" applyFill="1" applyBorder="1" applyAlignment="1">
      <alignment horizontal="left" vertical="center" wrapText="1" readingOrder="1"/>
    </xf>
    <xf numFmtId="0" fontId="14" fillId="14" borderId="13" xfId="0" applyFont="1" applyFill="1" applyBorder="1" applyAlignment="1">
      <alignment horizontal="center" vertical="center" wrapText="1"/>
    </xf>
    <xf numFmtId="0" fontId="12" fillId="14" borderId="13" xfId="0" applyFont="1" applyFill="1" applyBorder="1" applyAlignment="1">
      <alignment horizontal="center" vertical="center" wrapText="1" readingOrder="1"/>
    </xf>
    <xf numFmtId="0" fontId="12" fillId="14" borderId="13" xfId="0" applyFont="1" applyFill="1" applyBorder="1" applyAlignment="1">
      <alignment horizontal="center" vertical="center" wrapText="1"/>
    </xf>
    <xf numFmtId="10" fontId="12" fillId="14" borderId="13" xfId="0" applyNumberFormat="1" applyFont="1" applyFill="1" applyBorder="1" applyAlignment="1" applyProtection="1">
      <alignment horizontal="center" vertical="center" wrapText="1"/>
      <protection locked="0"/>
    </xf>
    <xf numFmtId="164" fontId="12" fillId="14" borderId="14" xfId="3" applyNumberFormat="1" applyFont="1" applyFill="1" applyBorder="1" applyAlignment="1">
      <alignment horizontal="center" vertical="center" wrapText="1" readingOrder="1"/>
    </xf>
    <xf numFmtId="0" fontId="11" fillId="14" borderId="10" xfId="0" applyFont="1" applyFill="1" applyBorder="1" applyAlignment="1">
      <alignment horizontal="center" vertical="center" wrapText="1"/>
    </xf>
    <xf numFmtId="0" fontId="4" fillId="14" borderId="38" xfId="0" applyFont="1" applyFill="1" applyBorder="1" applyAlignment="1">
      <alignment horizontal="left" vertical="center" wrapText="1" readingOrder="1"/>
    </xf>
    <xf numFmtId="0" fontId="14" fillId="14" borderId="26" xfId="0" applyFont="1" applyFill="1" applyBorder="1" applyAlignment="1">
      <alignment horizontal="center" vertical="center" wrapText="1"/>
    </xf>
    <xf numFmtId="0" fontId="12" fillId="14" borderId="26" xfId="0" applyFont="1" applyFill="1" applyBorder="1" applyAlignment="1">
      <alignment horizontal="center" vertical="center" wrapText="1" readingOrder="1"/>
    </xf>
    <xf numFmtId="0" fontId="12" fillId="14" borderId="26" xfId="0" applyFont="1" applyFill="1" applyBorder="1" applyAlignment="1">
      <alignment horizontal="center" vertical="center" wrapText="1"/>
    </xf>
    <xf numFmtId="10" fontId="12" fillId="14" borderId="26" xfId="0" applyNumberFormat="1" applyFont="1" applyFill="1" applyBorder="1" applyAlignment="1" applyProtection="1">
      <alignment horizontal="center" vertical="center" wrapText="1"/>
      <protection locked="0"/>
    </xf>
    <xf numFmtId="164" fontId="12" fillId="14" borderId="27" xfId="3" applyNumberFormat="1" applyFont="1" applyFill="1" applyBorder="1" applyAlignment="1">
      <alignment horizontal="center" vertical="center" wrapText="1" readingOrder="1"/>
    </xf>
    <xf numFmtId="0" fontId="11" fillId="14" borderId="22" xfId="0" applyFont="1" applyFill="1" applyBorder="1" applyAlignment="1">
      <alignment horizontal="center" vertical="center" wrapText="1"/>
    </xf>
    <xf numFmtId="0" fontId="4" fillId="14" borderId="103" xfId="0" applyFont="1" applyFill="1" applyBorder="1" applyAlignment="1">
      <alignment horizontal="left" vertical="center" wrapText="1" readingOrder="1"/>
    </xf>
    <xf numFmtId="0" fontId="14" fillId="14" borderId="67" xfId="0" applyFont="1" applyFill="1" applyBorder="1" applyAlignment="1">
      <alignment horizontal="center" vertical="center" wrapText="1"/>
    </xf>
    <xf numFmtId="0" fontId="12" fillId="14" borderId="67" xfId="0" applyFont="1" applyFill="1" applyBorder="1" applyAlignment="1">
      <alignment horizontal="center" vertical="center" wrapText="1" readingOrder="1"/>
    </xf>
    <xf numFmtId="0" fontId="12" fillId="14" borderId="67" xfId="0" applyFont="1" applyFill="1" applyBorder="1" applyAlignment="1">
      <alignment horizontal="center" vertical="center" wrapText="1"/>
    </xf>
    <xf numFmtId="10" fontId="12" fillId="14" borderId="67" xfId="0" applyNumberFormat="1" applyFont="1" applyFill="1" applyBorder="1" applyAlignment="1" applyProtection="1">
      <alignment horizontal="center" vertical="center" wrapText="1"/>
      <protection locked="0"/>
    </xf>
    <xf numFmtId="164" fontId="12" fillId="14" borderId="68" xfId="3" applyNumberFormat="1" applyFont="1" applyFill="1" applyBorder="1" applyAlignment="1">
      <alignment horizontal="center" vertical="center" wrapText="1" readingOrder="1"/>
    </xf>
    <xf numFmtId="0" fontId="14" fillId="14" borderId="37" xfId="0" applyFont="1" applyFill="1" applyBorder="1" applyAlignment="1">
      <alignment horizontal="center" vertical="center" wrapText="1" readingOrder="1"/>
    </xf>
    <xf numFmtId="0" fontId="4" fillId="14" borderId="37" xfId="0" applyFont="1" applyFill="1" applyBorder="1" applyAlignment="1">
      <alignment horizontal="center" vertical="center" wrapText="1" readingOrder="1"/>
    </xf>
    <xf numFmtId="0" fontId="14" fillId="14" borderId="10" xfId="0" applyFont="1" applyFill="1" applyBorder="1" applyAlignment="1">
      <alignment horizontal="center" vertical="center" wrapText="1"/>
    </xf>
    <xf numFmtId="10" fontId="17" fillId="0" borderId="10" xfId="1" applyNumberFormat="1" applyFont="1" applyFill="1" applyBorder="1" applyAlignment="1">
      <alignment horizontal="center" vertical="center" wrapText="1"/>
    </xf>
    <xf numFmtId="0" fontId="14" fillId="14" borderId="22" xfId="0" applyFont="1" applyFill="1" applyBorder="1" applyAlignment="1">
      <alignment horizontal="center" vertical="center" wrapText="1"/>
    </xf>
    <xf numFmtId="10" fontId="17" fillId="0" borderId="22" xfId="1" applyNumberFormat="1" applyFont="1" applyFill="1" applyBorder="1" applyAlignment="1">
      <alignment horizontal="center" vertical="center" wrapText="1"/>
    </xf>
    <xf numFmtId="0" fontId="13" fillId="14" borderId="37" xfId="0" applyFont="1" applyFill="1" applyBorder="1" applyAlignment="1">
      <alignment horizontal="center" vertical="center" wrapText="1"/>
    </xf>
    <xf numFmtId="0" fontId="4" fillId="14" borderId="37"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4" fillId="14" borderId="43" xfId="0" applyFont="1" applyFill="1" applyBorder="1" applyAlignment="1">
      <alignment horizontal="left" vertical="center" wrapText="1"/>
    </xf>
    <xf numFmtId="0" fontId="12" fillId="14" borderId="44" xfId="0" applyFont="1" applyFill="1" applyBorder="1" applyAlignment="1">
      <alignment horizontal="center" vertical="center" wrapText="1"/>
    </xf>
    <xf numFmtId="10" fontId="12" fillId="14" borderId="44" xfId="0" applyNumberFormat="1" applyFont="1" applyFill="1" applyBorder="1" applyAlignment="1" applyProtection="1">
      <alignment horizontal="center" vertical="center" wrapText="1"/>
      <protection locked="0"/>
    </xf>
    <xf numFmtId="0" fontId="12" fillId="14" borderId="44" xfId="0" applyFont="1" applyFill="1" applyBorder="1" applyAlignment="1">
      <alignment horizontal="left" vertical="center" wrapText="1" readingOrder="1"/>
    </xf>
    <xf numFmtId="164" fontId="12" fillId="14" borderId="45" xfId="1" applyNumberFormat="1" applyFont="1" applyFill="1" applyBorder="1" applyAlignment="1">
      <alignment horizontal="center" vertical="center" wrapText="1" readingOrder="1"/>
    </xf>
    <xf numFmtId="10" fontId="19" fillId="8" borderId="23" xfId="0" applyNumberFormat="1" applyFont="1" applyFill="1" applyBorder="1" applyAlignment="1" applyProtection="1">
      <alignment horizontal="center" vertical="center"/>
      <protection locked="0"/>
    </xf>
    <xf numFmtId="0" fontId="11" fillId="14" borderId="37" xfId="0" applyFont="1" applyFill="1" applyBorder="1" applyAlignment="1">
      <alignment horizontal="center" vertical="center" wrapText="1"/>
    </xf>
    <xf numFmtId="10" fontId="17" fillId="0" borderId="37" xfId="1" applyNumberFormat="1" applyFont="1" applyFill="1" applyBorder="1" applyAlignment="1">
      <alignment horizontal="center" vertical="center" wrapText="1"/>
    </xf>
    <xf numFmtId="0" fontId="4" fillId="14" borderId="35" xfId="0" applyFont="1" applyFill="1" applyBorder="1" applyAlignment="1">
      <alignment horizontal="center" vertical="center" wrapText="1"/>
    </xf>
    <xf numFmtId="0" fontId="4" fillId="14" borderId="108" xfId="0" applyFont="1" applyFill="1" applyBorder="1" applyAlignment="1">
      <alignment horizontal="left" vertical="center" wrapText="1"/>
    </xf>
    <xf numFmtId="10" fontId="15" fillId="0" borderId="109" xfId="0" applyNumberFormat="1" applyFont="1" applyBorder="1" applyAlignment="1">
      <alignment horizontal="center" vertical="center"/>
    </xf>
    <xf numFmtId="10" fontId="15" fillId="0" borderId="110" xfId="0" applyNumberFormat="1" applyFont="1" applyBorder="1" applyAlignment="1">
      <alignment horizontal="center" vertical="center"/>
    </xf>
    <xf numFmtId="10" fontId="15" fillId="0" borderId="111" xfId="0" applyNumberFormat="1" applyFont="1" applyBorder="1" applyAlignment="1">
      <alignment horizontal="center" vertical="center"/>
    </xf>
    <xf numFmtId="0" fontId="4" fillId="14" borderId="8" xfId="0" applyFont="1" applyFill="1" applyBorder="1" applyAlignment="1">
      <alignment horizontal="center" vertical="center" wrapText="1"/>
    </xf>
    <xf numFmtId="0" fontId="4" fillId="14" borderId="112" xfId="0" applyFont="1" applyFill="1" applyBorder="1" applyAlignment="1">
      <alignment horizontal="left" vertical="center" wrapText="1"/>
    </xf>
    <xf numFmtId="0" fontId="14" fillId="14" borderId="113" xfId="0" applyFont="1" applyFill="1" applyBorder="1" applyAlignment="1">
      <alignment horizontal="center" vertical="center" wrapText="1"/>
    </xf>
    <xf numFmtId="0" fontId="12" fillId="14" borderId="113" xfId="0" applyFont="1" applyFill="1" applyBorder="1" applyAlignment="1">
      <alignment horizontal="center" vertical="center" wrapText="1"/>
    </xf>
    <xf numFmtId="10" fontId="12" fillId="14" borderId="113" xfId="0" applyNumberFormat="1" applyFont="1" applyFill="1" applyBorder="1" applyAlignment="1" applyProtection="1">
      <alignment horizontal="center" vertical="center" wrapText="1"/>
      <protection locked="0"/>
    </xf>
    <xf numFmtId="0" fontId="12" fillId="14" borderId="113" xfId="0" applyFont="1" applyFill="1" applyBorder="1" applyAlignment="1">
      <alignment horizontal="left" vertical="center" wrapText="1" readingOrder="1"/>
    </xf>
    <xf numFmtId="164" fontId="12" fillId="14" borderId="114" xfId="1" applyNumberFormat="1" applyFont="1" applyFill="1" applyBorder="1" applyAlignment="1">
      <alignment horizontal="center" vertical="center" wrapText="1" readingOrder="1"/>
    </xf>
    <xf numFmtId="0" fontId="4" fillId="14" borderId="115" xfId="0" applyFont="1" applyFill="1" applyBorder="1" applyAlignment="1">
      <alignment horizontal="left" vertical="center" wrapText="1"/>
    </xf>
    <xf numFmtId="0" fontId="14" fillId="14" borderId="116" xfId="0" applyFont="1" applyFill="1" applyBorder="1" applyAlignment="1">
      <alignment horizontal="center" vertical="center" wrapText="1"/>
    </xf>
    <xf numFmtId="0" fontId="12" fillId="14" borderId="116" xfId="0" applyFont="1" applyFill="1" applyBorder="1" applyAlignment="1">
      <alignment horizontal="center" vertical="center" wrapText="1"/>
    </xf>
    <xf numFmtId="10" fontId="12" fillId="14" borderId="116" xfId="0" applyNumberFormat="1" applyFont="1" applyFill="1" applyBorder="1" applyAlignment="1" applyProtection="1">
      <alignment horizontal="center" vertical="center" wrapText="1"/>
      <protection locked="0"/>
    </xf>
    <xf numFmtId="0" fontId="12" fillId="14" borderId="116" xfId="0" applyFont="1" applyFill="1" applyBorder="1" applyAlignment="1">
      <alignment horizontal="left" vertical="center" wrapText="1" readingOrder="1"/>
    </xf>
    <xf numFmtId="164" fontId="12" fillId="14" borderId="117" xfId="1" applyNumberFormat="1" applyFont="1" applyFill="1" applyBorder="1" applyAlignment="1">
      <alignment horizontal="center" vertical="center" wrapText="1" readingOrder="1"/>
    </xf>
    <xf numFmtId="10" fontId="19" fillId="8" borderId="118" xfId="0" applyNumberFormat="1" applyFont="1" applyFill="1" applyBorder="1" applyAlignment="1" applyProtection="1">
      <alignment horizontal="center" vertical="center"/>
      <protection locked="0"/>
    </xf>
    <xf numFmtId="10" fontId="19" fillId="8" borderId="119" xfId="0" applyNumberFormat="1" applyFont="1" applyFill="1" applyBorder="1" applyAlignment="1" applyProtection="1">
      <alignment horizontal="center" vertical="center"/>
      <protection locked="0"/>
    </xf>
    <xf numFmtId="9" fontId="4" fillId="14" borderId="23" xfId="0" applyNumberFormat="1" applyFont="1" applyFill="1" applyBorder="1" applyAlignment="1">
      <alignment horizontal="left" vertical="center" wrapText="1"/>
    </xf>
    <xf numFmtId="0" fontId="14" fillId="14" borderId="24" xfId="0" applyFont="1" applyFill="1" applyBorder="1" applyAlignment="1">
      <alignment horizontal="center" vertical="center"/>
    </xf>
    <xf numFmtId="9" fontId="12" fillId="14" borderId="24" xfId="0" applyNumberFormat="1" applyFont="1" applyFill="1" applyBorder="1" applyAlignment="1">
      <alignment horizontal="center" vertical="center" wrapText="1"/>
    </xf>
    <xf numFmtId="0" fontId="12" fillId="14" borderId="0" xfId="0" applyFont="1" applyFill="1" applyAlignment="1">
      <alignment horizontal="center" vertical="center" wrapText="1"/>
    </xf>
    <xf numFmtId="0" fontId="13" fillId="14" borderId="120" xfId="0" applyFont="1" applyFill="1" applyBorder="1" applyAlignment="1">
      <alignment horizontal="center" vertical="center" wrapText="1" readingOrder="1"/>
    </xf>
    <xf numFmtId="0" fontId="14" fillId="14" borderId="6" xfId="0" applyFont="1" applyFill="1" applyBorder="1" applyAlignment="1">
      <alignment horizontal="center" vertical="center"/>
    </xf>
    <xf numFmtId="0" fontId="12" fillId="14" borderId="7" xfId="0" applyFont="1" applyFill="1" applyBorder="1" applyAlignment="1">
      <alignment horizontal="center" vertical="center" wrapText="1" readingOrder="1"/>
    </xf>
    <xf numFmtId="0" fontId="17" fillId="0" borderId="120" xfId="0" applyFont="1" applyBorder="1" applyAlignment="1">
      <alignment horizontal="center" vertical="center" wrapText="1" readingOrder="1"/>
    </xf>
    <xf numFmtId="0" fontId="13" fillId="14" borderId="121" xfId="0" applyFont="1" applyFill="1" applyBorder="1" applyAlignment="1">
      <alignment horizontal="center" vertical="center" wrapText="1" readingOrder="1"/>
    </xf>
    <xf numFmtId="0" fontId="14" fillId="14" borderId="75" xfId="0" applyFont="1" applyFill="1" applyBorder="1" applyAlignment="1">
      <alignment horizontal="center" vertical="center"/>
    </xf>
    <xf numFmtId="0" fontId="12" fillId="14" borderId="24" xfId="0" applyFont="1" applyFill="1" applyBorder="1" applyAlignment="1">
      <alignment horizontal="center" vertical="center" wrapText="1" readingOrder="1"/>
    </xf>
    <xf numFmtId="0" fontId="12" fillId="14" borderId="61" xfId="0" applyFont="1" applyFill="1" applyBorder="1" applyAlignment="1">
      <alignment horizontal="left" vertical="center" wrapText="1" readingOrder="1"/>
    </xf>
    <xf numFmtId="0" fontId="17" fillId="0" borderId="121" xfId="0" applyFont="1" applyBorder="1" applyAlignment="1">
      <alignment horizontal="center" vertical="center" wrapText="1" readingOrder="1"/>
    </xf>
    <xf numFmtId="0" fontId="12" fillId="14" borderId="63" xfId="0" applyFont="1" applyFill="1" applyBorder="1" applyAlignment="1">
      <alignment horizontal="left" vertical="center" wrapText="1" readingOrder="1"/>
    </xf>
    <xf numFmtId="0" fontId="13" fillId="14" borderId="122" xfId="0" applyFont="1" applyFill="1" applyBorder="1" applyAlignment="1">
      <alignment horizontal="center" vertical="center" wrapText="1" readingOrder="1"/>
    </xf>
    <xf numFmtId="0" fontId="4" fillId="14" borderId="56" xfId="0" applyFont="1" applyFill="1" applyBorder="1" applyAlignment="1">
      <alignment horizontal="center" vertical="center" wrapText="1"/>
    </xf>
    <xf numFmtId="0" fontId="17" fillId="0" borderId="122" xfId="0" applyFont="1" applyBorder="1" applyAlignment="1">
      <alignment horizontal="center" vertical="center" wrapText="1" readingOrder="1"/>
    </xf>
    <xf numFmtId="0" fontId="13" fillId="14" borderId="123" xfId="0" applyFont="1" applyFill="1" applyBorder="1" applyAlignment="1">
      <alignment horizontal="center" vertical="center" wrapText="1" readingOrder="1"/>
    </xf>
    <xf numFmtId="0" fontId="4" fillId="14" borderId="120" xfId="0" applyFont="1" applyFill="1" applyBorder="1" applyAlignment="1">
      <alignment horizontal="center" vertical="center" wrapText="1" readingOrder="1"/>
    </xf>
    <xf numFmtId="0" fontId="14" fillId="14" borderId="120" xfId="0" applyFont="1" applyFill="1" applyBorder="1" applyAlignment="1">
      <alignment horizontal="center" vertical="center" wrapText="1"/>
    </xf>
    <xf numFmtId="0" fontId="4" fillId="14" borderId="120" xfId="0" applyFont="1" applyFill="1" applyBorder="1" applyAlignment="1">
      <alignment horizontal="center" vertical="center" wrapText="1"/>
    </xf>
    <xf numFmtId="0" fontId="4" fillId="14" borderId="124" xfId="0" applyFont="1" applyFill="1" applyBorder="1" applyAlignment="1">
      <alignment horizontal="left" vertical="center" wrapText="1"/>
    </xf>
    <xf numFmtId="0" fontId="14" fillId="14" borderId="125" xfId="0" applyFont="1" applyFill="1" applyBorder="1" applyAlignment="1">
      <alignment horizontal="center" vertical="center"/>
    </xf>
    <xf numFmtId="0" fontId="12" fillId="14" borderId="125" xfId="0" applyFont="1" applyFill="1" applyBorder="1" applyAlignment="1">
      <alignment horizontal="center" vertical="center" wrapText="1" readingOrder="1"/>
    </xf>
    <xf numFmtId="10" fontId="12" fillId="14" borderId="125" xfId="0" applyNumberFormat="1" applyFont="1" applyFill="1" applyBorder="1" applyAlignment="1" applyProtection="1">
      <alignment horizontal="center" vertical="center"/>
      <protection locked="0"/>
    </xf>
    <xf numFmtId="0" fontId="12" fillId="14" borderId="126" xfId="0" applyFont="1" applyFill="1" applyBorder="1" applyAlignment="1">
      <alignment horizontal="left" vertical="center" wrapText="1" readingOrder="1"/>
    </xf>
    <xf numFmtId="164" fontId="12" fillId="14" borderId="14" xfId="1" applyNumberFormat="1" applyFont="1" applyFill="1" applyBorder="1" applyAlignment="1">
      <alignment horizontal="center" vertical="center" wrapText="1" readingOrder="1"/>
    </xf>
    <xf numFmtId="0" fontId="17" fillId="0" borderId="10" xfId="0" applyFont="1" applyBorder="1" applyAlignment="1">
      <alignment horizontal="center" vertical="center" wrapText="1" readingOrder="1"/>
    </xf>
    <xf numFmtId="0" fontId="4" fillId="14" borderId="121" xfId="0" applyFont="1" applyFill="1" applyBorder="1" applyAlignment="1">
      <alignment horizontal="center" vertical="center" wrapText="1" readingOrder="1"/>
    </xf>
    <xf numFmtId="0" fontId="14" fillId="14" borderId="121" xfId="0" applyFont="1" applyFill="1" applyBorder="1" applyAlignment="1">
      <alignment horizontal="center" vertical="center" wrapText="1"/>
    </xf>
    <xf numFmtId="0" fontId="4" fillId="14" borderId="121" xfId="0" applyFont="1" applyFill="1" applyBorder="1" applyAlignment="1">
      <alignment horizontal="center" vertical="center" wrapText="1"/>
    </xf>
    <xf numFmtId="0" fontId="4" fillId="14" borderId="127" xfId="0" applyFont="1" applyFill="1" applyBorder="1" applyAlignment="1">
      <alignment horizontal="left" vertical="center" wrapText="1"/>
    </xf>
    <xf numFmtId="0" fontId="14" fillId="14" borderId="96" xfId="0" applyFont="1" applyFill="1" applyBorder="1" applyAlignment="1">
      <alignment horizontal="center" vertical="center"/>
    </xf>
    <xf numFmtId="0" fontId="12" fillId="14" borderId="96" xfId="0" applyFont="1" applyFill="1" applyBorder="1" applyAlignment="1">
      <alignment horizontal="center" vertical="center" wrapText="1" readingOrder="1"/>
    </xf>
    <xf numFmtId="10" fontId="12" fillId="14" borderId="96" xfId="0" applyNumberFormat="1" applyFont="1" applyFill="1" applyBorder="1" applyAlignment="1" applyProtection="1">
      <alignment horizontal="center" vertical="center"/>
      <protection locked="0"/>
    </xf>
    <xf numFmtId="0" fontId="12" fillId="14" borderId="97" xfId="0" applyFont="1" applyFill="1" applyBorder="1" applyAlignment="1">
      <alignment horizontal="left" vertical="center" wrapText="1" readingOrder="1"/>
    </xf>
    <xf numFmtId="164" fontId="12" fillId="14" borderId="27" xfId="1" applyNumberFormat="1" applyFont="1" applyFill="1" applyBorder="1" applyAlignment="1">
      <alignment horizontal="center" vertical="center" wrapText="1" readingOrder="1"/>
    </xf>
    <xf numFmtId="0" fontId="17" fillId="0" borderId="22" xfId="0" applyFont="1" applyBorder="1" applyAlignment="1">
      <alignment horizontal="center" vertical="center" wrapText="1" readingOrder="1"/>
    </xf>
    <xf numFmtId="0" fontId="12" fillId="14" borderId="98" xfId="0" applyFont="1" applyFill="1" applyBorder="1" applyAlignment="1">
      <alignment horizontal="left" vertical="center" wrapText="1" readingOrder="1"/>
    </xf>
    <xf numFmtId="0" fontId="4" fillId="14" borderId="122" xfId="0" applyFont="1" applyFill="1" applyBorder="1" applyAlignment="1">
      <alignment horizontal="center" vertical="center" wrapText="1" readingOrder="1"/>
    </xf>
    <xf numFmtId="0" fontId="14" fillId="14" borderId="122" xfId="0" applyFont="1" applyFill="1" applyBorder="1" applyAlignment="1">
      <alignment horizontal="center" vertical="center" wrapText="1"/>
    </xf>
    <xf numFmtId="0" fontId="4" fillId="14" borderId="122" xfId="0" applyFont="1" applyFill="1" applyBorder="1" applyAlignment="1">
      <alignment horizontal="center" vertical="center" wrapText="1"/>
    </xf>
    <xf numFmtId="0" fontId="4" fillId="14" borderId="128" xfId="0" applyFont="1" applyFill="1" applyBorder="1" applyAlignment="1">
      <alignment horizontal="left" vertical="center" wrapText="1"/>
    </xf>
    <xf numFmtId="0" fontId="14" fillId="14" borderId="129" xfId="0" applyFont="1" applyFill="1" applyBorder="1" applyAlignment="1">
      <alignment horizontal="center" vertical="center"/>
    </xf>
    <xf numFmtId="0" fontId="12" fillId="14" borderId="129" xfId="0" applyFont="1" applyFill="1" applyBorder="1" applyAlignment="1">
      <alignment horizontal="center" vertical="center" wrapText="1" readingOrder="1"/>
    </xf>
    <xf numFmtId="10" fontId="12" fillId="14" borderId="129" xfId="0" applyNumberFormat="1" applyFont="1" applyFill="1" applyBorder="1" applyAlignment="1" applyProtection="1">
      <alignment horizontal="center" vertical="center"/>
      <protection locked="0"/>
    </xf>
    <xf numFmtId="0" fontId="12" fillId="14" borderId="130" xfId="0" applyFont="1" applyFill="1" applyBorder="1" applyAlignment="1">
      <alignment horizontal="left" vertical="center" wrapText="1" readingOrder="1"/>
    </xf>
    <xf numFmtId="164" fontId="12" fillId="14" borderId="47" xfId="1" applyNumberFormat="1" applyFont="1" applyFill="1" applyBorder="1" applyAlignment="1">
      <alignment horizontal="center" vertical="center" wrapText="1" readingOrder="1"/>
    </xf>
    <xf numFmtId="0" fontId="17" fillId="0" borderId="37" xfId="0" applyFont="1" applyBorder="1" applyAlignment="1">
      <alignment horizontal="center" vertical="center" wrapText="1" readingOrder="1"/>
    </xf>
    <xf numFmtId="0" fontId="13" fillId="14" borderId="104" xfId="2" applyFont="1" applyFill="1" applyBorder="1" applyAlignment="1">
      <alignment horizontal="center" vertical="center" wrapText="1"/>
    </xf>
    <xf numFmtId="0" fontId="4" fillId="14" borderId="104" xfId="2" applyFont="1" applyFill="1" applyBorder="1" applyAlignment="1">
      <alignment horizontal="center" vertical="center" wrapText="1"/>
    </xf>
    <xf numFmtId="0" fontId="14" fillId="14" borderId="104" xfId="0" applyFont="1" applyFill="1" applyBorder="1" applyAlignment="1">
      <alignment horizontal="center" vertical="center" wrapText="1"/>
    </xf>
    <xf numFmtId="0" fontId="4" fillId="14" borderId="104" xfId="0" applyFont="1" applyFill="1" applyBorder="1" applyAlignment="1">
      <alignment horizontal="center" vertical="center" wrapText="1"/>
    </xf>
    <xf numFmtId="9" fontId="4" fillId="14" borderId="69" xfId="0" applyNumberFormat="1" applyFont="1" applyFill="1" applyBorder="1" applyAlignment="1">
      <alignment horizontal="left" vertical="center" wrapText="1"/>
    </xf>
    <xf numFmtId="0" fontId="14" fillId="14" borderId="13" xfId="0" applyFont="1" applyFill="1" applyBorder="1" applyAlignment="1">
      <alignment horizontal="center" vertical="center"/>
    </xf>
    <xf numFmtId="9" fontId="12" fillId="14" borderId="13" xfId="0" applyNumberFormat="1" applyFont="1" applyFill="1" applyBorder="1" applyAlignment="1">
      <alignment horizontal="center" vertical="center" wrapText="1"/>
    </xf>
    <xf numFmtId="9" fontId="12" fillId="14" borderId="13" xfId="0" applyNumberFormat="1" applyFont="1" applyFill="1" applyBorder="1" applyAlignment="1">
      <alignment horizontal="left" vertical="center" wrapText="1"/>
    </xf>
    <xf numFmtId="164" fontId="12" fillId="14" borderId="14" xfId="3" applyNumberFormat="1"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3" fillId="14" borderId="106" xfId="2" applyFont="1" applyFill="1" applyBorder="1" applyAlignment="1">
      <alignment horizontal="center" vertical="center" wrapText="1"/>
    </xf>
    <xf numFmtId="0" fontId="4" fillId="14" borderId="106" xfId="2" applyFont="1" applyFill="1" applyBorder="1" applyAlignment="1">
      <alignment horizontal="center" vertical="center" wrapText="1"/>
    </xf>
    <xf numFmtId="0" fontId="14" fillId="14" borderId="106" xfId="0" applyFont="1" applyFill="1" applyBorder="1" applyAlignment="1">
      <alignment horizontal="center" vertical="center" wrapText="1"/>
    </xf>
    <xf numFmtId="0" fontId="4" fillId="14" borderId="106" xfId="0" applyFont="1" applyFill="1" applyBorder="1" applyAlignment="1">
      <alignment horizontal="center" vertical="center" wrapText="1"/>
    </xf>
    <xf numFmtId="9" fontId="4" fillId="14" borderId="70" xfId="0" applyNumberFormat="1" applyFont="1" applyFill="1" applyBorder="1" applyAlignment="1">
      <alignment horizontal="left" vertical="center" wrapText="1"/>
    </xf>
    <xf numFmtId="0" fontId="14" fillId="14" borderId="46" xfId="0" applyFont="1" applyFill="1" applyBorder="1" applyAlignment="1">
      <alignment horizontal="center" vertical="center"/>
    </xf>
    <xf numFmtId="9" fontId="12" fillId="14" borderId="46" xfId="0" applyNumberFormat="1" applyFont="1" applyFill="1" applyBorder="1" applyAlignment="1">
      <alignment horizontal="center" vertical="center" wrapText="1"/>
    </xf>
    <xf numFmtId="0" fontId="12" fillId="14" borderId="46" xfId="0" applyFont="1" applyFill="1" applyBorder="1" applyAlignment="1">
      <alignment horizontal="center" vertical="center" wrapText="1" readingOrder="1"/>
    </xf>
    <xf numFmtId="10" fontId="12" fillId="14" borderId="46" xfId="0" applyNumberFormat="1" applyFont="1" applyFill="1" applyBorder="1" applyAlignment="1" applyProtection="1">
      <alignment horizontal="center" vertical="center" wrapText="1"/>
      <protection locked="0"/>
    </xf>
    <xf numFmtId="9" fontId="12" fillId="14" borderId="46" xfId="0" applyNumberFormat="1" applyFont="1" applyFill="1" applyBorder="1" applyAlignment="1">
      <alignment horizontal="left" vertical="center" wrapText="1"/>
    </xf>
    <xf numFmtId="164" fontId="12" fillId="14" borderId="47" xfId="3" applyNumberFormat="1" applyFont="1" applyFill="1" applyBorder="1" applyAlignment="1">
      <alignment horizontal="center" vertical="center" wrapText="1"/>
    </xf>
    <xf numFmtId="10" fontId="15" fillId="9" borderId="37" xfId="1" applyNumberFormat="1" applyFont="1" applyFill="1" applyBorder="1" applyAlignment="1">
      <alignment horizontal="center" vertical="center" textRotation="90"/>
    </xf>
    <xf numFmtId="0" fontId="11" fillId="14" borderId="1" xfId="0" applyFont="1" applyFill="1" applyBorder="1" applyAlignment="1">
      <alignment horizontal="center" vertical="center" wrapText="1"/>
    </xf>
    <xf numFmtId="0" fontId="26" fillId="5" borderId="35" xfId="2" applyFont="1" applyFill="1" applyBorder="1" applyAlignment="1">
      <alignment horizontal="center" vertical="center" wrapText="1"/>
    </xf>
    <xf numFmtId="0" fontId="4" fillId="15" borderId="9" xfId="0" applyFont="1" applyFill="1" applyBorder="1" applyAlignment="1">
      <alignment horizontal="center" vertical="center" wrapText="1"/>
    </xf>
    <xf numFmtId="0" fontId="13" fillId="15" borderId="10"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2" fillId="15" borderId="11" xfId="0" applyFont="1" applyFill="1" applyBorder="1" applyAlignment="1">
      <alignment horizontal="left" vertical="center" wrapText="1"/>
    </xf>
    <xf numFmtId="0" fontId="14" fillId="15"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10" fontId="12" fillId="15" borderId="7" xfId="0" applyNumberFormat="1" applyFont="1" applyFill="1" applyBorder="1" applyAlignment="1" applyProtection="1">
      <alignment horizontal="center" vertical="center" wrapText="1"/>
      <protection locked="0"/>
    </xf>
    <xf numFmtId="0" fontId="12" fillId="15" borderId="7" xfId="0" applyFont="1" applyFill="1" applyBorder="1" applyAlignment="1">
      <alignment horizontal="left" vertical="center" wrapText="1"/>
    </xf>
    <xf numFmtId="164" fontId="12" fillId="15" borderId="12" xfId="1" applyNumberFormat="1" applyFont="1" applyFill="1" applyBorder="1" applyAlignment="1">
      <alignment horizontal="center" vertical="center" wrapText="1" readingOrder="1"/>
    </xf>
    <xf numFmtId="0" fontId="11" fillId="15" borderId="10" xfId="0" applyFont="1" applyFill="1" applyBorder="1" applyAlignment="1">
      <alignment horizontal="center" vertical="center" wrapText="1"/>
    </xf>
    <xf numFmtId="0" fontId="27" fillId="0" borderId="10" xfId="0" applyFont="1" applyBorder="1" applyAlignment="1">
      <alignment horizontal="center" vertical="center" wrapText="1"/>
    </xf>
    <xf numFmtId="0" fontId="18" fillId="16" borderId="10" xfId="0" applyFont="1" applyFill="1" applyBorder="1" applyAlignment="1">
      <alignment horizontal="center" vertical="center" textRotation="90" wrapText="1"/>
    </xf>
    <xf numFmtId="0" fontId="11" fillId="0" borderId="3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9" xfId="0" applyFont="1" applyBorder="1" applyAlignment="1">
      <alignment horizontal="center" vertical="center" wrapText="1"/>
    </xf>
    <xf numFmtId="0" fontId="4" fillId="15" borderId="36" xfId="0" applyFont="1" applyFill="1" applyBorder="1" applyAlignment="1">
      <alignment horizontal="center" vertical="center" wrapText="1"/>
    </xf>
    <xf numFmtId="0" fontId="13" fillId="15" borderId="22"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2" fillId="15" borderId="23" xfId="0" applyFont="1" applyFill="1" applyBorder="1" applyAlignment="1">
      <alignment horizontal="left" vertical="center" wrapText="1"/>
    </xf>
    <xf numFmtId="0" fontId="14" fillId="15" borderId="24" xfId="0" applyFont="1" applyFill="1" applyBorder="1" applyAlignment="1">
      <alignment horizontal="center" vertical="center" wrapText="1"/>
    </xf>
    <xf numFmtId="0" fontId="12" fillId="15" borderId="24" xfId="0" applyFont="1" applyFill="1" applyBorder="1" applyAlignment="1">
      <alignment horizontal="center" vertical="center" wrapText="1"/>
    </xf>
    <xf numFmtId="10" fontId="12" fillId="15" borderId="24" xfId="0" applyNumberFormat="1" applyFont="1" applyFill="1" applyBorder="1" applyAlignment="1" applyProtection="1">
      <alignment horizontal="center" vertical="center" wrapText="1"/>
      <protection locked="0"/>
    </xf>
    <xf numFmtId="0" fontId="12" fillId="15" borderId="65" xfId="0" applyFont="1" applyFill="1" applyBorder="1" applyAlignment="1">
      <alignment horizontal="left" vertical="center" wrapText="1"/>
    </xf>
    <xf numFmtId="164" fontId="12" fillId="15" borderId="66" xfId="1" applyNumberFormat="1" applyFont="1" applyFill="1" applyBorder="1" applyAlignment="1">
      <alignment horizontal="center" vertical="center" wrapText="1" readingOrder="1"/>
    </xf>
    <xf numFmtId="0" fontId="11" fillId="15" borderId="131" xfId="0" applyFont="1" applyFill="1" applyBorder="1" applyAlignment="1">
      <alignment horizontal="center" vertical="center" wrapText="1"/>
    </xf>
    <xf numFmtId="0" fontId="27" fillId="0" borderId="22" xfId="0" applyFont="1" applyBorder="1" applyAlignment="1">
      <alignment horizontal="center" vertical="center" wrapText="1"/>
    </xf>
    <xf numFmtId="0" fontId="18" fillId="16" borderId="22" xfId="0" applyFont="1" applyFill="1" applyBorder="1" applyAlignment="1">
      <alignment horizontal="center" vertical="center" textRotation="90" wrapText="1"/>
    </xf>
    <xf numFmtId="0" fontId="11" fillId="0" borderId="35" xfId="0" applyFont="1" applyBorder="1"/>
    <xf numFmtId="0" fontId="11" fillId="0" borderId="0" xfId="0" applyFont="1"/>
    <xf numFmtId="0" fontId="11" fillId="0" borderId="36" xfId="0" applyFont="1" applyBorder="1"/>
    <xf numFmtId="0" fontId="12" fillId="15" borderId="67" xfId="0" applyFont="1" applyFill="1" applyBorder="1" applyAlignment="1">
      <alignment horizontal="left" vertical="center" wrapText="1"/>
    </xf>
    <xf numFmtId="164" fontId="12" fillId="15" borderId="68" xfId="3" applyNumberFormat="1" applyFont="1" applyFill="1" applyBorder="1" applyAlignment="1">
      <alignment horizontal="center" vertical="center" wrapText="1"/>
    </xf>
    <xf numFmtId="0" fontId="11" fillId="15" borderId="132" xfId="0" applyFont="1" applyFill="1" applyBorder="1" applyAlignment="1">
      <alignment horizontal="center" vertical="center" wrapText="1"/>
    </xf>
    <xf numFmtId="164" fontId="12" fillId="15" borderId="66" xfId="3" applyNumberFormat="1" applyFont="1" applyFill="1" applyBorder="1" applyAlignment="1">
      <alignment horizontal="center" vertical="center" wrapText="1"/>
    </xf>
    <xf numFmtId="0" fontId="12" fillId="15" borderId="43" xfId="0" applyFont="1" applyFill="1" applyBorder="1" applyAlignment="1">
      <alignment horizontal="left" vertical="center" wrapText="1"/>
    </xf>
    <xf numFmtId="0" fontId="14" fillId="15" borderId="44" xfId="0" applyFont="1" applyFill="1" applyBorder="1" applyAlignment="1">
      <alignment horizontal="center" vertical="center" wrapText="1"/>
    </xf>
    <xf numFmtId="0" fontId="12" fillId="15" borderId="44" xfId="0" applyFont="1" applyFill="1" applyBorder="1" applyAlignment="1">
      <alignment horizontal="center" vertical="center" wrapText="1"/>
    </xf>
    <xf numFmtId="10" fontId="12" fillId="15" borderId="44" xfId="0" applyNumberFormat="1" applyFont="1" applyFill="1" applyBorder="1" applyAlignment="1" applyProtection="1">
      <alignment horizontal="center" vertical="center" wrapText="1"/>
      <protection locked="0"/>
    </xf>
    <xf numFmtId="0" fontId="12" fillId="15" borderId="44" xfId="0" applyFont="1" applyFill="1" applyBorder="1" applyAlignment="1">
      <alignment horizontal="left" vertical="center" wrapText="1"/>
    </xf>
    <xf numFmtId="164" fontId="12" fillId="15" borderId="45" xfId="3" applyNumberFormat="1" applyFont="1" applyFill="1" applyBorder="1" applyAlignment="1">
      <alignment horizontal="center" vertical="center" wrapText="1"/>
    </xf>
    <xf numFmtId="0" fontId="11" fillId="15" borderId="37" xfId="0" applyFont="1" applyFill="1" applyBorder="1" applyAlignment="1">
      <alignment horizontal="center" vertical="center" wrapText="1"/>
    </xf>
    <xf numFmtId="164" fontId="12" fillId="15" borderId="12" xfId="3" applyNumberFormat="1" applyFont="1" applyFill="1" applyBorder="1" applyAlignment="1">
      <alignment horizontal="center" vertical="center" wrapText="1"/>
    </xf>
    <xf numFmtId="0" fontId="11" fillId="15" borderId="22" xfId="0" applyFont="1" applyFill="1" applyBorder="1" applyAlignment="1">
      <alignment horizontal="center" vertical="center" wrapText="1"/>
    </xf>
    <xf numFmtId="0" fontId="13" fillId="15" borderId="37" xfId="0" applyFont="1" applyFill="1" applyBorder="1" applyAlignment="1">
      <alignment horizontal="center" vertical="center" wrapText="1"/>
    </xf>
    <xf numFmtId="0" fontId="4" fillId="15" borderId="37" xfId="0" applyFont="1" applyFill="1" applyBorder="1" applyAlignment="1">
      <alignment horizontal="center" vertical="center" wrapText="1"/>
    </xf>
    <xf numFmtId="0" fontId="14" fillId="15" borderId="37" xfId="0" applyFont="1" applyFill="1" applyBorder="1" applyAlignment="1">
      <alignment horizontal="center" vertical="center" wrapText="1"/>
    </xf>
    <xf numFmtId="0" fontId="17" fillId="0" borderId="8" xfId="0" applyFont="1" applyBorder="1" applyAlignment="1">
      <alignment horizontal="center" vertical="center" wrapText="1"/>
    </xf>
    <xf numFmtId="0" fontId="12" fillId="15" borderId="24" xfId="0" applyFont="1" applyFill="1" applyBorder="1" applyAlignment="1">
      <alignment horizontal="left"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164" fontId="12" fillId="15" borderId="25" xfId="3" applyNumberFormat="1" applyFont="1" applyFill="1" applyBorder="1" applyAlignment="1">
      <alignment horizontal="center" vertical="center" wrapText="1"/>
    </xf>
    <xf numFmtId="0" fontId="12" fillId="15" borderId="13" xfId="0" applyFont="1" applyFill="1" applyBorder="1" applyAlignment="1">
      <alignment horizontal="left" vertical="center" wrapText="1"/>
    </xf>
    <xf numFmtId="0" fontId="12" fillId="15" borderId="26" xfId="0" applyFont="1" applyFill="1" applyBorder="1" applyAlignment="1">
      <alignment horizontal="left" vertical="center" wrapText="1"/>
    </xf>
    <xf numFmtId="0" fontId="12" fillId="15" borderId="46" xfId="0" applyFont="1" applyFill="1" applyBorder="1" applyAlignment="1">
      <alignment horizontal="left" vertical="center" wrapText="1"/>
    </xf>
    <xf numFmtId="0" fontId="4" fillId="15" borderId="23" xfId="0" applyFont="1" applyFill="1" applyBorder="1" applyAlignment="1">
      <alignment horizontal="left" vertical="center" wrapText="1"/>
    </xf>
    <xf numFmtId="0" fontId="14" fillId="15" borderId="24" xfId="0" applyFont="1" applyFill="1" applyBorder="1" applyAlignment="1">
      <alignment horizontal="center" vertical="center"/>
    </xf>
    <xf numFmtId="0" fontId="17" fillId="0" borderId="1" xfId="0" applyFont="1" applyBorder="1" applyAlignment="1">
      <alignment horizontal="center" vertical="center" wrapText="1"/>
    </xf>
    <xf numFmtId="10" fontId="19" fillId="8" borderId="133" xfId="0" applyNumberFormat="1" applyFont="1" applyFill="1" applyBorder="1" applyAlignment="1" applyProtection="1">
      <alignment horizontal="center" vertical="center"/>
      <protection locked="0"/>
    </xf>
    <xf numFmtId="10" fontId="15" fillId="0" borderId="134" xfId="0" applyNumberFormat="1" applyFont="1" applyBorder="1" applyAlignment="1">
      <alignment horizontal="center" vertical="center"/>
    </xf>
    <xf numFmtId="10" fontId="19" fillId="8" borderId="135" xfId="0" applyNumberFormat="1" applyFont="1" applyFill="1" applyBorder="1" applyAlignment="1" applyProtection="1">
      <alignment horizontal="center" vertical="center"/>
      <protection locked="0"/>
    </xf>
    <xf numFmtId="0" fontId="14" fillId="15" borderId="7" xfId="0" applyFont="1" applyFill="1" applyBorder="1" applyAlignment="1">
      <alignment horizontal="center" vertical="center"/>
    </xf>
    <xf numFmtId="0" fontId="14" fillId="15" borderId="44" xfId="0" applyFont="1" applyFill="1" applyBorder="1" applyAlignment="1">
      <alignment horizontal="center" vertical="center"/>
    </xf>
    <xf numFmtId="10" fontId="15" fillId="0" borderId="12" xfId="0" applyNumberFormat="1" applyFont="1" applyBorder="1" applyAlignment="1">
      <alignment horizontal="center" vertical="center"/>
    </xf>
    <xf numFmtId="10" fontId="19" fillId="8" borderId="136" xfId="0" applyNumberFormat="1" applyFont="1" applyFill="1" applyBorder="1" applyAlignment="1" applyProtection="1">
      <alignment horizontal="center" vertical="center"/>
      <protection locked="0"/>
    </xf>
    <xf numFmtId="10" fontId="15" fillId="0" borderId="137" xfId="0" applyNumberFormat="1" applyFont="1" applyBorder="1" applyAlignment="1">
      <alignment horizontal="center" vertical="center"/>
    </xf>
    <xf numFmtId="10" fontId="19" fillId="8" borderId="45" xfId="0" applyNumberFormat="1" applyFont="1" applyFill="1" applyBorder="1" applyAlignment="1" applyProtection="1">
      <alignment horizontal="center" vertical="center"/>
      <protection locked="0"/>
    </xf>
    <xf numFmtId="10" fontId="15" fillId="0" borderId="25" xfId="0" applyNumberFormat="1" applyFont="1" applyBorder="1" applyAlignment="1">
      <alignment horizontal="center" vertical="center"/>
    </xf>
    <xf numFmtId="10" fontId="19" fillId="8" borderId="75" xfId="0" applyNumberFormat="1" applyFont="1" applyFill="1" applyBorder="1" applyAlignment="1" applyProtection="1">
      <alignment horizontal="center" vertical="center"/>
      <protection locked="0"/>
    </xf>
    <xf numFmtId="10" fontId="19" fillId="8" borderId="25" xfId="0" applyNumberFormat="1" applyFont="1" applyFill="1" applyBorder="1" applyAlignment="1" applyProtection="1">
      <alignment horizontal="center" vertical="center"/>
      <protection locked="0"/>
    </xf>
    <xf numFmtId="0" fontId="14" fillId="15" borderId="13" xfId="0" applyFont="1" applyFill="1" applyBorder="1" applyAlignment="1">
      <alignment horizontal="center" vertical="center"/>
    </xf>
    <xf numFmtId="0" fontId="12" fillId="15" borderId="13" xfId="0" applyFont="1" applyFill="1" applyBorder="1" applyAlignment="1">
      <alignment horizontal="center" vertical="center" wrapText="1"/>
    </xf>
    <xf numFmtId="0" fontId="14" fillId="15" borderId="46" xfId="0" applyFont="1" applyFill="1" applyBorder="1" applyAlignment="1">
      <alignment horizontal="center" vertical="center"/>
    </xf>
    <xf numFmtId="0" fontId="12" fillId="15" borderId="46"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4" fillId="15" borderId="35" xfId="0" applyFont="1" applyFill="1" applyBorder="1" applyAlignment="1">
      <alignment horizontal="center" vertical="center" wrapText="1"/>
    </xf>
    <xf numFmtId="0" fontId="12" fillId="15" borderId="69" xfId="0" applyFont="1" applyFill="1" applyBorder="1" applyAlignment="1">
      <alignment horizontal="left" vertical="center" wrapText="1"/>
    </xf>
    <xf numFmtId="0" fontId="14" fillId="15" borderId="13" xfId="0" applyFont="1" applyFill="1" applyBorder="1" applyAlignment="1">
      <alignment horizontal="center" vertical="center" wrapText="1"/>
    </xf>
    <xf numFmtId="10" fontId="12" fillId="15" borderId="13" xfId="0" applyNumberFormat="1" applyFont="1" applyFill="1" applyBorder="1" applyAlignment="1" applyProtection="1">
      <alignment horizontal="center" vertical="center" wrapText="1"/>
      <protection locked="0"/>
    </xf>
    <xf numFmtId="164" fontId="12" fillId="15" borderId="14" xfId="3" applyNumberFormat="1" applyFont="1" applyFill="1" applyBorder="1" applyAlignment="1">
      <alignment horizontal="center" vertical="center" wrapText="1"/>
    </xf>
    <xf numFmtId="0" fontId="12" fillId="15" borderId="38" xfId="0" applyFont="1" applyFill="1" applyBorder="1" applyAlignment="1">
      <alignment horizontal="left" vertical="center" wrapText="1"/>
    </xf>
    <xf numFmtId="0" fontId="14" fillId="15" borderId="26" xfId="0" applyFont="1" applyFill="1" applyBorder="1" applyAlignment="1">
      <alignment horizontal="center" vertical="center" wrapText="1"/>
    </xf>
    <xf numFmtId="0" fontId="12" fillId="15" borderId="26" xfId="0" applyFont="1" applyFill="1" applyBorder="1" applyAlignment="1">
      <alignment horizontal="center" vertical="center" wrapText="1"/>
    </xf>
    <xf numFmtId="10" fontId="12" fillId="15" borderId="26" xfId="0" applyNumberFormat="1" applyFont="1" applyFill="1" applyBorder="1" applyAlignment="1" applyProtection="1">
      <alignment horizontal="center" vertical="center" wrapText="1"/>
      <protection locked="0"/>
    </xf>
    <xf numFmtId="164" fontId="12" fillId="15" borderId="27" xfId="3" applyNumberFormat="1" applyFont="1" applyFill="1" applyBorder="1" applyAlignment="1">
      <alignment horizontal="center" vertical="center" wrapText="1"/>
    </xf>
    <xf numFmtId="0" fontId="12" fillId="15" borderId="70" xfId="0" applyFont="1" applyFill="1" applyBorder="1" applyAlignment="1">
      <alignment horizontal="left" vertical="center" wrapText="1"/>
    </xf>
    <xf numFmtId="0" fontId="14" fillId="15" borderId="46" xfId="0" applyFont="1" applyFill="1" applyBorder="1" applyAlignment="1">
      <alignment horizontal="center" vertical="center" wrapText="1"/>
    </xf>
    <xf numFmtId="10" fontId="12" fillId="15" borderId="46" xfId="0" applyNumberFormat="1" applyFont="1" applyFill="1" applyBorder="1" applyAlignment="1" applyProtection="1">
      <alignment horizontal="center" vertical="center" wrapText="1"/>
      <protection locked="0"/>
    </xf>
    <xf numFmtId="164" fontId="12" fillId="15" borderId="47" xfId="3" applyNumberFormat="1"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5" borderId="12"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45"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39" xfId="0" applyFont="1" applyBorder="1" applyAlignment="1">
      <alignment horizontal="center" vertical="center" wrapText="1"/>
    </xf>
    <xf numFmtId="0" fontId="4" fillId="15" borderId="11" xfId="0" applyFont="1" applyFill="1" applyBorder="1" applyAlignment="1">
      <alignment horizontal="left" vertical="center" wrapText="1"/>
    </xf>
    <xf numFmtId="0" fontId="4" fillId="15" borderId="43" xfId="0" applyFont="1" applyFill="1" applyBorder="1" applyAlignment="1">
      <alignment horizontal="left" vertical="center" wrapText="1"/>
    </xf>
    <xf numFmtId="0" fontId="14" fillId="15" borderId="22" xfId="0" applyFont="1" applyFill="1" applyBorder="1" applyAlignment="1">
      <alignment vertical="center" wrapText="1"/>
    </xf>
    <xf numFmtId="0" fontId="12" fillId="15" borderId="75" xfId="0" applyFont="1" applyFill="1" applyBorder="1" applyAlignment="1">
      <alignment horizontal="left" vertical="center" wrapText="1"/>
    </xf>
    <xf numFmtId="0" fontId="12" fillId="15" borderId="138" xfId="0" applyFont="1" applyFill="1" applyBorder="1" applyAlignment="1">
      <alignment horizontal="left" vertical="center" wrapText="1"/>
    </xf>
    <xf numFmtId="0" fontId="12" fillId="15" borderId="139" xfId="0" applyFont="1" applyFill="1" applyBorder="1" applyAlignment="1">
      <alignment horizontal="left" vertical="center" wrapText="1"/>
    </xf>
    <xf numFmtId="0" fontId="12" fillId="15" borderId="140" xfId="0" applyFont="1" applyFill="1" applyBorder="1" applyAlignment="1">
      <alignment horizontal="left" vertical="center" wrapText="1"/>
    </xf>
    <xf numFmtId="0" fontId="12" fillId="15" borderId="80" xfId="0" applyFont="1" applyFill="1" applyBorder="1" applyAlignment="1">
      <alignment horizontal="left" vertical="center" wrapText="1"/>
    </xf>
    <xf numFmtId="0" fontId="12" fillId="15" borderId="6" xfId="0" applyFont="1" applyFill="1" applyBorder="1" applyAlignment="1">
      <alignment horizontal="left" vertical="center" wrapText="1"/>
    </xf>
    <xf numFmtId="0" fontId="14" fillId="15" borderId="37" xfId="0" applyFont="1" applyFill="1" applyBorder="1" applyAlignment="1">
      <alignment vertical="center" wrapText="1"/>
    </xf>
    <xf numFmtId="0" fontId="4" fillId="15" borderId="8" xfId="0" applyFont="1" applyFill="1" applyBorder="1" applyAlignment="1">
      <alignment horizontal="center" vertical="center" wrapText="1"/>
    </xf>
    <xf numFmtId="0" fontId="12" fillId="15" borderId="69" xfId="0" applyFont="1" applyFill="1" applyBorder="1" applyAlignment="1">
      <alignment horizontal="center" vertical="center" wrapText="1"/>
    </xf>
    <xf numFmtId="164" fontId="12" fillId="15" borderId="101" xfId="3" applyNumberFormat="1" applyFont="1" applyFill="1" applyBorder="1" applyAlignment="1">
      <alignment horizontal="center" vertical="center" wrapText="1"/>
    </xf>
    <xf numFmtId="10" fontId="15" fillId="8" borderId="3" xfId="3" applyNumberFormat="1" applyFont="1" applyFill="1" applyBorder="1" applyAlignment="1">
      <alignment horizontal="center" vertical="center"/>
    </xf>
    <xf numFmtId="10" fontId="15" fillId="8" borderId="1" xfId="3" applyNumberFormat="1" applyFont="1" applyFill="1" applyBorder="1" applyAlignment="1">
      <alignment horizontal="center" vertical="center"/>
    </xf>
    <xf numFmtId="10" fontId="15" fillId="8" borderId="4" xfId="3" applyNumberFormat="1" applyFont="1" applyFill="1" applyBorder="1" applyAlignment="1">
      <alignment horizontal="center" vertical="center"/>
    </xf>
    <xf numFmtId="10" fontId="15" fillId="0" borderId="4" xfId="3" applyNumberFormat="1" applyFont="1" applyFill="1" applyBorder="1" applyAlignment="1">
      <alignment horizontal="center" vertical="center"/>
    </xf>
    <xf numFmtId="10" fontId="15" fillId="9" borderId="36" xfId="3" applyNumberFormat="1" applyFont="1" applyFill="1" applyBorder="1" applyAlignment="1">
      <alignment horizontal="center" vertical="center" textRotation="90"/>
    </xf>
    <xf numFmtId="0" fontId="11" fillId="15" borderId="24" xfId="0" applyFont="1" applyFill="1" applyBorder="1" applyAlignment="1">
      <alignment horizontal="center" vertical="center" wrapText="1"/>
    </xf>
    <xf numFmtId="0" fontId="12" fillId="15" borderId="38" xfId="0" applyFont="1" applyFill="1" applyBorder="1" applyAlignment="1">
      <alignment horizontal="center" vertical="center" wrapText="1"/>
    </xf>
    <xf numFmtId="164" fontId="12" fillId="15" borderId="39" xfId="3" applyNumberFormat="1" applyFont="1" applyFill="1" applyBorder="1" applyAlignment="1">
      <alignment horizontal="center" vertical="center" wrapText="1"/>
    </xf>
    <xf numFmtId="0" fontId="11" fillId="15" borderId="65"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4" fillId="15" borderId="56" xfId="0" applyFont="1" applyFill="1" applyBorder="1" applyAlignment="1">
      <alignment horizontal="center" vertical="center" wrapText="1"/>
    </xf>
    <xf numFmtId="0" fontId="12" fillId="15" borderId="70" xfId="0" applyFont="1" applyFill="1" applyBorder="1" applyAlignment="1">
      <alignment horizontal="center" vertical="center" wrapText="1"/>
    </xf>
    <xf numFmtId="164" fontId="12" fillId="15" borderId="102" xfId="3" applyNumberFormat="1" applyFont="1" applyFill="1" applyBorder="1" applyAlignment="1">
      <alignment horizontal="center" vertical="center" wrapText="1"/>
    </xf>
    <xf numFmtId="0" fontId="12" fillId="15" borderId="10" xfId="0" applyFont="1" applyFill="1" applyBorder="1" applyAlignment="1">
      <alignment horizontal="center" vertical="center" wrapText="1"/>
    </xf>
    <xf numFmtId="10" fontId="12" fillId="15" borderId="24" xfId="0" applyNumberFormat="1"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12" fillId="15" borderId="35" xfId="0" applyFont="1" applyFill="1" applyBorder="1" applyAlignment="1">
      <alignment horizontal="center" vertical="center" wrapText="1"/>
    </xf>
    <xf numFmtId="0" fontId="12" fillId="15" borderId="69" xfId="0" applyFont="1" applyFill="1" applyBorder="1" applyAlignment="1">
      <alignment horizontal="left" vertical="top" wrapText="1"/>
    </xf>
    <xf numFmtId="0" fontId="12" fillId="15" borderId="38" xfId="0" applyFont="1" applyFill="1" applyBorder="1" applyAlignment="1">
      <alignment horizontal="left" vertical="top" wrapText="1"/>
    </xf>
    <xf numFmtId="0" fontId="12" fillId="15" borderId="56" xfId="0" applyFont="1" applyFill="1" applyBorder="1" applyAlignment="1">
      <alignment horizontal="center" vertical="center" wrapText="1"/>
    </xf>
    <xf numFmtId="0" fontId="12" fillId="15" borderId="70" xfId="0" applyFont="1" applyFill="1" applyBorder="1" applyAlignment="1">
      <alignment horizontal="left" vertical="top" wrapText="1"/>
    </xf>
    <xf numFmtId="0" fontId="12" fillId="15" borderId="141" xfId="0" applyFont="1" applyFill="1" applyBorder="1" applyAlignment="1">
      <alignment horizontal="left" vertical="center" wrapText="1"/>
    </xf>
    <xf numFmtId="0" fontId="14" fillId="15" borderId="65" xfId="0" applyFont="1" applyFill="1" applyBorder="1" applyAlignment="1">
      <alignment horizontal="center" vertical="center" wrapText="1"/>
    </xf>
    <xf numFmtId="0" fontId="12" fillId="15" borderId="65" xfId="0" applyFont="1" applyFill="1" applyBorder="1" applyAlignment="1">
      <alignment horizontal="center" vertical="center" wrapText="1"/>
    </xf>
    <xf numFmtId="10" fontId="12" fillId="15" borderId="65" xfId="0" applyNumberFormat="1" applyFont="1" applyFill="1" applyBorder="1" applyAlignment="1" applyProtection="1">
      <alignment horizontal="center" vertical="center" wrapText="1"/>
      <protection locked="0"/>
    </xf>
    <xf numFmtId="0" fontId="26" fillId="5" borderId="35" xfId="2" applyFont="1" applyFill="1" applyBorder="1" applyAlignment="1">
      <alignment horizontal="center" vertical="center" wrapText="1"/>
    </xf>
    <xf numFmtId="0" fontId="18" fillId="16" borderId="37" xfId="0" applyFont="1" applyFill="1" applyBorder="1" applyAlignment="1">
      <alignment horizontal="center" vertical="center" textRotation="90" wrapText="1"/>
    </xf>
    <xf numFmtId="0" fontId="13" fillId="15" borderId="104" xfId="2" applyFont="1" applyFill="1" applyBorder="1" applyAlignment="1">
      <alignment horizontal="center" vertical="center" wrapText="1"/>
    </xf>
    <xf numFmtId="0" fontId="4" fillId="15" borderId="104" xfId="2" applyFont="1" applyFill="1" applyBorder="1" applyAlignment="1">
      <alignment horizontal="center" vertical="center" wrapText="1"/>
    </xf>
    <xf numFmtId="0" fontId="14" fillId="15" borderId="104" xfId="0" applyFont="1" applyFill="1" applyBorder="1" applyAlignment="1">
      <alignment horizontal="center" vertical="center" wrapText="1"/>
    </xf>
    <xf numFmtId="0" fontId="4" fillId="15" borderId="104" xfId="0" applyFont="1" applyFill="1" applyBorder="1" applyAlignment="1">
      <alignment horizontal="center" vertical="center" wrapText="1"/>
    </xf>
    <xf numFmtId="9" fontId="4" fillId="15" borderId="141" xfId="0" applyNumberFormat="1" applyFont="1" applyFill="1" applyBorder="1" applyAlignment="1">
      <alignment horizontal="left" vertical="center" wrapText="1"/>
    </xf>
    <xf numFmtId="0" fontId="14" fillId="15" borderId="65" xfId="0" applyFont="1" applyFill="1" applyBorder="1" applyAlignment="1">
      <alignment horizontal="center" vertical="center"/>
    </xf>
    <xf numFmtId="9" fontId="12" fillId="15" borderId="65" xfId="0" applyNumberFormat="1" applyFont="1" applyFill="1" applyBorder="1" applyAlignment="1">
      <alignment horizontal="center" vertical="center" wrapText="1"/>
    </xf>
    <xf numFmtId="0" fontId="12" fillId="15" borderId="65" xfId="0" applyFont="1" applyFill="1" applyBorder="1" applyAlignment="1">
      <alignment horizontal="center" vertical="center" wrapText="1" readingOrder="1"/>
    </xf>
    <xf numFmtId="9" fontId="12" fillId="15" borderId="65" xfId="0" applyNumberFormat="1" applyFont="1" applyFill="1" applyBorder="1" applyAlignment="1">
      <alignment horizontal="left" vertical="center" wrapText="1"/>
    </xf>
    <xf numFmtId="10" fontId="15" fillId="9" borderId="22" xfId="3" applyNumberFormat="1" applyFont="1" applyFill="1" applyBorder="1" applyAlignment="1">
      <alignment horizontal="center" vertical="center" textRotation="90"/>
    </xf>
    <xf numFmtId="0" fontId="18" fillId="16" borderId="22" xfId="0" applyFont="1" applyFill="1" applyBorder="1" applyAlignment="1">
      <alignment horizontal="center" vertical="center" textRotation="90" wrapText="1"/>
    </xf>
    <xf numFmtId="0" fontId="4" fillId="15" borderId="57" xfId="0" applyFont="1" applyFill="1" applyBorder="1" applyAlignment="1">
      <alignment horizontal="center" vertical="center" wrapText="1"/>
    </xf>
    <xf numFmtId="0" fontId="13" fillId="15" borderId="106" xfId="2" applyFont="1" applyFill="1" applyBorder="1" applyAlignment="1">
      <alignment horizontal="center" vertical="center" wrapText="1"/>
    </xf>
    <xf numFmtId="0" fontId="4" fillId="15" borderId="106" xfId="2" applyFont="1" applyFill="1" applyBorder="1" applyAlignment="1">
      <alignment horizontal="center" vertical="center" wrapText="1"/>
    </xf>
    <xf numFmtId="0" fontId="14" fillId="15" borderId="106" xfId="0" applyFont="1" applyFill="1" applyBorder="1" applyAlignment="1">
      <alignment horizontal="center" vertical="center" wrapText="1"/>
    </xf>
    <xf numFmtId="0" fontId="4" fillId="15" borderId="106" xfId="0" applyFont="1" applyFill="1" applyBorder="1" applyAlignment="1">
      <alignment horizontal="center" vertical="center" wrapText="1"/>
    </xf>
    <xf numFmtId="9" fontId="4" fillId="15" borderId="70" xfId="0" applyNumberFormat="1" applyFont="1" applyFill="1" applyBorder="1" applyAlignment="1">
      <alignment horizontal="left" vertical="center" wrapText="1"/>
    </xf>
    <xf numFmtId="9" fontId="12" fillId="15" borderId="46" xfId="0" applyNumberFormat="1" applyFont="1" applyFill="1" applyBorder="1" applyAlignment="1">
      <alignment horizontal="center" vertical="center" wrapText="1"/>
    </xf>
    <xf numFmtId="0" fontId="12" fillId="15" borderId="46" xfId="0" applyFont="1" applyFill="1" applyBorder="1" applyAlignment="1">
      <alignment horizontal="center" vertical="center" wrapText="1" readingOrder="1"/>
    </xf>
    <xf numFmtId="9" fontId="12" fillId="15" borderId="46" xfId="0" applyNumberFormat="1" applyFont="1" applyFill="1" applyBorder="1" applyAlignment="1">
      <alignment horizontal="left" vertical="center" wrapText="1"/>
    </xf>
    <xf numFmtId="0" fontId="27" fillId="0" borderId="37" xfId="0" applyFont="1" applyBorder="1" applyAlignment="1">
      <alignment horizontal="center" vertical="center" wrapText="1"/>
    </xf>
    <xf numFmtId="0" fontId="10" fillId="5" borderId="10"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3" fillId="17" borderId="10" xfId="4" applyFont="1" applyFill="1" applyBorder="1" applyAlignment="1" applyProtection="1">
      <alignment horizontal="center" vertical="center" wrapText="1"/>
      <protection locked="0"/>
    </xf>
    <xf numFmtId="0" fontId="4" fillId="17" borderId="10" xfId="4" applyFont="1" applyFill="1" applyBorder="1" applyAlignment="1" applyProtection="1">
      <alignment horizontal="center" vertical="center" wrapText="1"/>
      <protection locked="0"/>
    </xf>
    <xf numFmtId="0" fontId="14" fillId="17" borderId="10" xfId="4" applyFont="1" applyFill="1" applyBorder="1" applyAlignment="1" applyProtection="1">
      <alignment horizontal="center" vertical="center" wrapText="1"/>
      <protection locked="0"/>
    </xf>
    <xf numFmtId="0" fontId="4" fillId="17" borderId="11" xfId="4" applyFont="1" applyFill="1" applyBorder="1" applyAlignment="1" applyProtection="1">
      <alignment horizontal="left" vertical="center" wrapText="1"/>
      <protection locked="0"/>
    </xf>
    <xf numFmtId="0" fontId="14" fillId="17" borderId="7" xfId="4" applyFont="1" applyFill="1" applyBorder="1" applyAlignment="1" applyProtection="1">
      <alignment horizontal="center" vertical="center" wrapText="1"/>
      <protection locked="0"/>
    </xf>
    <xf numFmtId="0" fontId="12" fillId="17" borderId="7" xfId="4" applyFont="1" applyFill="1" applyBorder="1" applyAlignment="1" applyProtection="1">
      <alignment horizontal="center" vertical="center" wrapText="1"/>
      <protection locked="0"/>
    </xf>
    <xf numFmtId="10" fontId="12" fillId="17" borderId="7" xfId="4" applyNumberFormat="1" applyFont="1" applyFill="1" applyBorder="1" applyAlignment="1" applyProtection="1">
      <alignment horizontal="center" vertical="center" wrapText="1"/>
      <protection locked="0"/>
    </xf>
    <xf numFmtId="164" fontId="12" fillId="17" borderId="13" xfId="1" applyNumberFormat="1" applyFont="1" applyFill="1" applyBorder="1" applyAlignment="1">
      <alignment horizontal="left" vertical="center" wrapText="1"/>
    </xf>
    <xf numFmtId="164" fontId="12" fillId="17" borderId="12" xfId="1" applyNumberFormat="1" applyFont="1" applyFill="1" applyBorder="1" applyAlignment="1">
      <alignment horizontal="center" vertical="center" wrapText="1"/>
    </xf>
    <xf numFmtId="0" fontId="11" fillId="17" borderId="10" xfId="4" applyFont="1" applyFill="1" applyBorder="1" applyAlignment="1" applyProtection="1">
      <alignment horizontal="center" vertical="center" wrapText="1"/>
      <protection locked="0"/>
    </xf>
    <xf numFmtId="0" fontId="18" fillId="17" borderId="10" xfId="4" applyFont="1" applyFill="1" applyBorder="1" applyAlignment="1" applyProtection="1">
      <alignment horizontal="center" vertical="center" textRotation="90" wrapText="1"/>
      <protection locked="0"/>
    </xf>
    <xf numFmtId="0" fontId="10" fillId="5" borderId="22" xfId="0" applyFont="1" applyFill="1" applyBorder="1" applyAlignment="1">
      <alignment horizontal="center" vertical="center" wrapText="1"/>
    </xf>
    <xf numFmtId="0" fontId="12" fillId="17" borderId="22" xfId="0" applyFont="1" applyFill="1" applyBorder="1" applyAlignment="1">
      <alignment horizontal="center" vertical="center" wrapText="1"/>
    </xf>
    <xf numFmtId="0" fontId="13" fillId="17" borderId="22" xfId="4" applyFont="1" applyFill="1" applyBorder="1" applyAlignment="1" applyProtection="1">
      <alignment horizontal="center" vertical="center" wrapText="1"/>
      <protection locked="0"/>
    </xf>
    <xf numFmtId="0" fontId="4" fillId="17" borderId="22" xfId="4" applyFont="1" applyFill="1" applyBorder="1" applyAlignment="1" applyProtection="1">
      <alignment horizontal="center" vertical="center" wrapText="1"/>
      <protection locked="0"/>
    </xf>
    <xf numFmtId="0" fontId="14" fillId="17" borderId="22" xfId="4" applyFont="1" applyFill="1" applyBorder="1" applyAlignment="1" applyProtection="1">
      <alignment horizontal="center" vertical="center" wrapText="1"/>
      <protection locked="0"/>
    </xf>
    <xf numFmtId="0" fontId="4" fillId="17" borderId="23" xfId="4" applyFont="1" applyFill="1" applyBorder="1" applyAlignment="1" applyProtection="1">
      <alignment horizontal="left" vertical="center" wrapText="1"/>
      <protection locked="0"/>
    </xf>
    <xf numFmtId="0" fontId="14" fillId="17" borderId="24" xfId="4" applyFont="1" applyFill="1" applyBorder="1" applyAlignment="1" applyProtection="1">
      <alignment horizontal="center" vertical="center" wrapText="1"/>
      <protection locked="0"/>
    </xf>
    <xf numFmtId="0" fontId="12" fillId="17" borderId="24" xfId="4" applyFont="1" applyFill="1" applyBorder="1" applyAlignment="1" applyProtection="1">
      <alignment horizontal="center" vertical="center" wrapText="1"/>
      <protection locked="0"/>
    </xf>
    <xf numFmtId="10" fontId="12" fillId="17" borderId="24" xfId="4" applyNumberFormat="1" applyFont="1" applyFill="1" applyBorder="1" applyAlignment="1" applyProtection="1">
      <alignment horizontal="center" vertical="center" wrapText="1"/>
      <protection locked="0"/>
    </xf>
    <xf numFmtId="164" fontId="12" fillId="17" borderId="26" xfId="1" applyNumberFormat="1" applyFont="1" applyFill="1" applyBorder="1" applyAlignment="1">
      <alignment horizontal="left" vertical="center" wrapText="1"/>
    </xf>
    <xf numFmtId="164" fontId="12" fillId="17" borderId="66" xfId="1" applyNumberFormat="1" applyFont="1" applyFill="1" applyBorder="1" applyAlignment="1">
      <alignment horizontal="center" vertical="center" wrapText="1"/>
    </xf>
    <xf numFmtId="0" fontId="11" fillId="17" borderId="22" xfId="4" applyFont="1" applyFill="1" applyBorder="1" applyAlignment="1" applyProtection="1">
      <alignment horizontal="center" vertical="center" wrapText="1"/>
      <protection locked="0"/>
    </xf>
    <xf numFmtId="0" fontId="18" fillId="17" borderId="22" xfId="4" applyFont="1" applyFill="1" applyBorder="1" applyAlignment="1" applyProtection="1">
      <alignment horizontal="center" vertical="center" textRotation="90" wrapText="1"/>
      <protection locked="0"/>
    </xf>
    <xf numFmtId="164" fontId="12" fillId="17" borderId="24" xfId="1" applyNumberFormat="1" applyFont="1" applyFill="1" applyBorder="1" applyAlignment="1">
      <alignment horizontal="left" vertical="center" wrapText="1"/>
    </xf>
    <xf numFmtId="164" fontId="12" fillId="17" borderId="68" xfId="1" applyNumberFormat="1" applyFont="1" applyFill="1" applyBorder="1" applyAlignment="1">
      <alignment horizontal="center" vertical="center" wrapText="1"/>
    </xf>
    <xf numFmtId="164" fontId="12" fillId="17" borderId="65" xfId="1" applyNumberFormat="1" applyFont="1" applyFill="1" applyBorder="1" applyAlignment="1">
      <alignment horizontal="left" vertical="center" wrapText="1"/>
    </xf>
    <xf numFmtId="164" fontId="12" fillId="17" borderId="67" xfId="1" applyNumberFormat="1" applyFont="1" applyFill="1" applyBorder="1" applyAlignment="1">
      <alignment horizontal="left" vertical="center" wrapText="1"/>
    </xf>
    <xf numFmtId="164" fontId="12" fillId="17" borderId="25" xfId="1" applyNumberFormat="1" applyFont="1" applyFill="1" applyBorder="1" applyAlignment="1">
      <alignment horizontal="center" vertical="center" wrapText="1"/>
    </xf>
    <xf numFmtId="0" fontId="13" fillId="17" borderId="37" xfId="4" applyFont="1" applyFill="1" applyBorder="1" applyAlignment="1" applyProtection="1">
      <alignment horizontal="center" vertical="center" wrapText="1"/>
      <protection locked="0"/>
    </xf>
    <xf numFmtId="0" fontId="4" fillId="17" borderId="37" xfId="4" applyFont="1" applyFill="1" applyBorder="1" applyAlignment="1" applyProtection="1">
      <alignment horizontal="center" vertical="center" wrapText="1"/>
      <protection locked="0"/>
    </xf>
    <xf numFmtId="0" fontId="14" fillId="17" borderId="37" xfId="4" applyFont="1" applyFill="1" applyBorder="1" applyAlignment="1" applyProtection="1">
      <alignment horizontal="center" vertical="center" wrapText="1"/>
      <protection locked="0"/>
    </xf>
    <xf numFmtId="0" fontId="4" fillId="17" borderId="43" xfId="4" applyFont="1" applyFill="1" applyBorder="1" applyAlignment="1" applyProtection="1">
      <alignment horizontal="left" vertical="center" wrapText="1"/>
      <protection locked="0"/>
    </xf>
    <xf numFmtId="0" fontId="14" fillId="17" borderId="44" xfId="4" applyFont="1" applyFill="1" applyBorder="1" applyAlignment="1" applyProtection="1">
      <alignment horizontal="center" vertical="center" wrapText="1"/>
      <protection locked="0"/>
    </xf>
    <xf numFmtId="0" fontId="12" fillId="17" borderId="44" xfId="4" applyFont="1" applyFill="1" applyBorder="1" applyAlignment="1" applyProtection="1">
      <alignment horizontal="center" vertical="center" wrapText="1"/>
      <protection locked="0"/>
    </xf>
    <xf numFmtId="164" fontId="12" fillId="17" borderId="44" xfId="1" applyNumberFormat="1" applyFont="1" applyFill="1" applyBorder="1" applyAlignment="1">
      <alignment horizontal="left" vertical="center" wrapText="1"/>
    </xf>
    <xf numFmtId="164" fontId="12" fillId="17" borderId="45" xfId="1" applyNumberFormat="1" applyFont="1" applyFill="1" applyBorder="1" applyAlignment="1">
      <alignment horizontal="center" vertical="center" wrapText="1"/>
    </xf>
    <xf numFmtId="0" fontId="11" fillId="17" borderId="37" xfId="4" applyFont="1" applyFill="1" applyBorder="1" applyAlignment="1" applyProtection="1">
      <alignment horizontal="center" vertical="center" wrapText="1"/>
      <protection locked="0"/>
    </xf>
    <xf numFmtId="0" fontId="4" fillId="17" borderId="8" xfId="4" applyFont="1" applyFill="1" applyBorder="1" applyAlignment="1" applyProtection="1">
      <alignment horizontal="center" vertical="center" wrapText="1"/>
      <protection locked="0"/>
    </xf>
    <xf numFmtId="0" fontId="4" fillId="17" borderId="11" xfId="0" applyFont="1" applyFill="1" applyBorder="1" applyAlignment="1">
      <alignment horizontal="left" vertical="center" wrapText="1"/>
    </xf>
    <xf numFmtId="0" fontId="12" fillId="17" borderId="7" xfId="0" applyFont="1" applyFill="1" applyBorder="1" applyAlignment="1">
      <alignment horizontal="center" vertical="center" wrapText="1"/>
    </xf>
    <xf numFmtId="10" fontId="12" fillId="17" borderId="7" xfId="0" applyNumberFormat="1" applyFont="1" applyFill="1" applyBorder="1" applyAlignment="1" applyProtection="1">
      <alignment horizontal="center" vertical="center" wrapText="1"/>
      <protection locked="0"/>
    </xf>
    <xf numFmtId="164" fontId="12" fillId="17" borderId="7" xfId="1" applyNumberFormat="1" applyFont="1" applyFill="1" applyBorder="1" applyAlignment="1">
      <alignment horizontal="left" vertical="center" wrapText="1"/>
    </xf>
    <xf numFmtId="0" fontId="4" fillId="17" borderId="35" xfId="4" applyFont="1" applyFill="1" applyBorder="1" applyAlignment="1" applyProtection="1">
      <alignment horizontal="center" vertical="center" wrapText="1"/>
      <protection locked="0"/>
    </xf>
    <xf numFmtId="0" fontId="4" fillId="17" borderId="23" xfId="0" applyFont="1" applyFill="1" applyBorder="1" applyAlignment="1">
      <alignment horizontal="left" vertical="center" wrapText="1"/>
    </xf>
    <xf numFmtId="0" fontId="12" fillId="17" borderId="24" xfId="0" applyFont="1" applyFill="1" applyBorder="1" applyAlignment="1">
      <alignment horizontal="center" vertical="center" wrapText="1"/>
    </xf>
    <xf numFmtId="10" fontId="12" fillId="17" borderId="24" xfId="0" applyNumberFormat="1" applyFont="1" applyFill="1" applyBorder="1" applyAlignment="1" applyProtection="1">
      <alignment horizontal="center" vertical="center" wrapText="1"/>
      <protection locked="0"/>
    </xf>
    <xf numFmtId="0" fontId="12" fillId="17" borderId="44" xfId="0" applyFont="1" applyFill="1" applyBorder="1" applyAlignment="1">
      <alignment horizontal="center" vertical="center" wrapText="1"/>
    </xf>
    <xf numFmtId="10" fontId="12" fillId="17" borderId="44" xfId="0" applyNumberFormat="1" applyFont="1" applyFill="1" applyBorder="1" applyAlignment="1" applyProtection="1">
      <alignment horizontal="center" vertical="center" wrapText="1"/>
      <protection locked="0"/>
    </xf>
    <xf numFmtId="9" fontId="4" fillId="17" borderId="142" xfId="0" applyNumberFormat="1" applyFont="1" applyFill="1" applyBorder="1" applyAlignment="1">
      <alignment horizontal="left" vertical="center" wrapText="1"/>
    </xf>
    <xf numFmtId="0" fontId="14" fillId="17" borderId="6" xfId="4" applyFont="1" applyFill="1" applyBorder="1" applyAlignment="1" applyProtection="1">
      <alignment horizontal="center" vertical="center" wrapText="1"/>
      <protection locked="0"/>
    </xf>
    <xf numFmtId="9" fontId="4" fillId="17" borderId="143" xfId="0" applyNumberFormat="1" applyFont="1" applyFill="1" applyBorder="1" applyAlignment="1">
      <alignment horizontal="left" vertical="center" wrapText="1"/>
    </xf>
    <xf numFmtId="0" fontId="14" fillId="17" borderId="75" xfId="4" applyFont="1" applyFill="1" applyBorder="1" applyAlignment="1" applyProtection="1">
      <alignment horizontal="center" vertical="center" wrapText="1"/>
      <protection locked="0"/>
    </xf>
    <xf numFmtId="0" fontId="4" fillId="17" borderId="56" xfId="4" applyFont="1" applyFill="1" applyBorder="1" applyAlignment="1" applyProtection="1">
      <alignment horizontal="center" vertical="center" wrapText="1"/>
      <protection locked="0"/>
    </xf>
    <xf numFmtId="9" fontId="4" fillId="17" borderId="144" xfId="0" applyNumberFormat="1" applyFont="1" applyFill="1" applyBorder="1" applyAlignment="1">
      <alignment horizontal="left" vertical="center" wrapText="1"/>
    </xf>
    <xf numFmtId="0" fontId="14" fillId="17" borderId="80" xfId="4" applyFont="1" applyFill="1" applyBorder="1" applyAlignment="1" applyProtection="1">
      <alignment horizontal="center" vertical="center" wrapText="1"/>
      <protection locked="0"/>
    </xf>
    <xf numFmtId="0" fontId="4" fillId="17" borderId="23" xfId="0" applyFont="1" applyFill="1" applyBorder="1" applyAlignment="1">
      <alignment horizontal="left" vertical="center" wrapText="1" readingOrder="1"/>
    </xf>
    <xf numFmtId="0" fontId="12" fillId="17" borderId="7" xfId="0" applyFont="1" applyFill="1" applyBorder="1" applyAlignment="1">
      <alignment horizontal="center" vertical="center" wrapText="1" readingOrder="1"/>
    </xf>
    <xf numFmtId="10" fontId="12" fillId="17" borderId="7" xfId="0" applyNumberFormat="1" applyFont="1" applyFill="1" applyBorder="1" applyAlignment="1" applyProtection="1">
      <alignment horizontal="center" vertical="center" wrapText="1" readingOrder="1"/>
      <protection locked="0"/>
    </xf>
    <xf numFmtId="0" fontId="12" fillId="17" borderId="24" xfId="0" applyFont="1" applyFill="1" applyBorder="1" applyAlignment="1">
      <alignment horizontal="center" vertical="center" wrapText="1" readingOrder="1"/>
    </xf>
    <xf numFmtId="10" fontId="12" fillId="17" borderId="24" xfId="0" applyNumberFormat="1" applyFont="1" applyFill="1" applyBorder="1" applyAlignment="1" applyProtection="1">
      <alignment horizontal="center" vertical="center" wrapText="1" readingOrder="1"/>
      <protection locked="0"/>
    </xf>
    <xf numFmtId="0" fontId="4" fillId="17" borderId="43" xfId="0" applyFont="1" applyFill="1" applyBorder="1" applyAlignment="1">
      <alignment horizontal="left" vertical="center" wrapText="1" readingOrder="1"/>
    </xf>
    <xf numFmtId="0" fontId="12" fillId="17" borderId="44" xfId="0" applyFont="1" applyFill="1" applyBorder="1" applyAlignment="1">
      <alignment horizontal="center" vertical="center" wrapText="1" readingOrder="1"/>
    </xf>
    <xf numFmtId="10" fontId="12" fillId="17" borderId="44" xfId="0" applyNumberFormat="1" applyFont="1" applyFill="1" applyBorder="1" applyAlignment="1" applyProtection="1">
      <alignment horizontal="center" vertical="center" wrapText="1" readingOrder="1"/>
      <protection locked="0"/>
    </xf>
    <xf numFmtId="9" fontId="4" fillId="17" borderId="11" xfId="0" applyNumberFormat="1" applyFont="1" applyFill="1" applyBorder="1" applyAlignment="1">
      <alignment horizontal="left" vertical="center" wrapText="1" readingOrder="1"/>
    </xf>
    <xf numFmtId="9" fontId="12" fillId="17" borderId="7" xfId="0" applyNumberFormat="1" applyFont="1" applyFill="1" applyBorder="1" applyAlignment="1">
      <alignment horizontal="center" vertical="center" wrapText="1" readingOrder="1"/>
    </xf>
    <xf numFmtId="9" fontId="4" fillId="17" borderId="23" xfId="0" applyNumberFormat="1" applyFont="1" applyFill="1" applyBorder="1" applyAlignment="1">
      <alignment horizontal="left" vertical="center" wrapText="1" readingOrder="1"/>
    </xf>
    <xf numFmtId="9" fontId="12" fillId="17" borderId="24" xfId="0" applyNumberFormat="1" applyFont="1" applyFill="1" applyBorder="1" applyAlignment="1">
      <alignment horizontal="center" vertical="center" wrapText="1" readingOrder="1"/>
    </xf>
    <xf numFmtId="9" fontId="4" fillId="17" borderId="43" xfId="0" applyNumberFormat="1" applyFont="1" applyFill="1" applyBorder="1" applyAlignment="1">
      <alignment horizontal="left" vertical="center" wrapText="1" readingOrder="1"/>
    </xf>
    <xf numFmtId="9" fontId="12" fillId="17" borderId="44" xfId="0" applyNumberFormat="1" applyFont="1" applyFill="1" applyBorder="1" applyAlignment="1">
      <alignment horizontal="center" vertical="center" wrapText="1" readingOrder="1"/>
    </xf>
    <xf numFmtId="0" fontId="4" fillId="17" borderId="11" xfId="0" applyFont="1" applyFill="1" applyBorder="1" applyAlignment="1">
      <alignment horizontal="left" vertical="center" wrapText="1" readingOrder="1"/>
    </xf>
    <xf numFmtId="10" fontId="15" fillId="0" borderId="145" xfId="0" applyNumberFormat="1" applyFont="1" applyBorder="1" applyAlignment="1">
      <alignment horizontal="center" vertical="center"/>
    </xf>
    <xf numFmtId="10" fontId="15" fillId="0" borderId="146" xfId="0" applyNumberFormat="1" applyFont="1" applyBorder="1" applyAlignment="1">
      <alignment horizontal="center" vertical="center"/>
    </xf>
    <xf numFmtId="10" fontId="15" fillId="0" borderId="147" xfId="0" applyNumberFormat="1" applyFont="1" applyBorder="1" applyAlignment="1">
      <alignment horizontal="center" vertical="center"/>
    </xf>
    <xf numFmtId="0" fontId="4" fillId="18" borderId="11" xfId="4" applyFont="1" applyFill="1" applyBorder="1" applyAlignment="1" applyProtection="1">
      <alignment horizontal="center" vertical="center" wrapText="1"/>
      <protection locked="0"/>
    </xf>
    <xf numFmtId="0" fontId="19" fillId="17" borderId="7" xfId="4" applyFont="1" applyFill="1" applyBorder="1" applyAlignment="1" applyProtection="1">
      <alignment horizontal="center" vertical="center" wrapText="1"/>
      <protection locked="0"/>
    </xf>
    <xf numFmtId="0" fontId="4" fillId="18" borderId="23" xfId="4" applyFont="1" applyFill="1" applyBorder="1" applyAlignment="1" applyProtection="1">
      <alignment horizontal="center" vertical="center" wrapText="1"/>
      <protection locked="0"/>
    </xf>
    <xf numFmtId="0" fontId="19" fillId="17" borderId="24" xfId="4" applyFont="1" applyFill="1" applyBorder="1" applyAlignment="1" applyProtection="1">
      <alignment horizontal="center" vertical="center" wrapText="1"/>
      <protection locked="0"/>
    </xf>
    <xf numFmtId="10" fontId="15" fillId="0" borderId="148" xfId="0" applyNumberFormat="1" applyFont="1" applyBorder="1" applyAlignment="1">
      <alignment horizontal="center" vertical="center"/>
    </xf>
    <xf numFmtId="10" fontId="19" fillId="8" borderId="149" xfId="0" applyNumberFormat="1" applyFont="1" applyFill="1" applyBorder="1" applyAlignment="1" applyProtection="1">
      <alignment horizontal="center" vertical="center"/>
      <protection locked="0"/>
    </xf>
    <xf numFmtId="164" fontId="12" fillId="17" borderId="63" xfId="1" applyNumberFormat="1" applyFont="1" applyFill="1" applyBorder="1" applyAlignment="1">
      <alignment horizontal="left" vertical="center" wrapText="1"/>
    </xf>
    <xf numFmtId="164" fontId="12" fillId="17" borderId="150" xfId="1" applyNumberFormat="1" applyFont="1" applyFill="1" applyBorder="1" applyAlignment="1">
      <alignment horizontal="center" vertical="center" wrapText="1"/>
    </xf>
    <xf numFmtId="0" fontId="4" fillId="18" borderId="43" xfId="4" applyFont="1" applyFill="1" applyBorder="1" applyAlignment="1" applyProtection="1">
      <alignment horizontal="center" vertical="center" wrapText="1"/>
      <protection locked="0"/>
    </xf>
    <xf numFmtId="0" fontId="19" fillId="17" borderId="44" xfId="4" applyFont="1" applyFill="1" applyBorder="1" applyAlignment="1" applyProtection="1">
      <alignment horizontal="center" vertical="center" wrapText="1"/>
      <protection locked="0"/>
    </xf>
    <xf numFmtId="164" fontId="12" fillId="17" borderId="90" xfId="1" applyNumberFormat="1" applyFont="1" applyFill="1" applyBorder="1" applyAlignment="1">
      <alignment horizontal="center" vertical="center" wrapText="1"/>
    </xf>
    <xf numFmtId="0" fontId="13" fillId="17" borderId="104" xfId="2" applyFont="1" applyFill="1" applyBorder="1" applyAlignment="1">
      <alignment horizontal="center" vertical="center" wrapText="1"/>
    </xf>
    <xf numFmtId="0" fontId="4" fillId="17" borderId="104" xfId="2" applyFont="1" applyFill="1" applyBorder="1" applyAlignment="1">
      <alignment horizontal="center" vertical="center" wrapText="1"/>
    </xf>
    <xf numFmtId="0" fontId="14" fillId="17" borderId="104" xfId="0" applyFont="1" applyFill="1" applyBorder="1" applyAlignment="1">
      <alignment horizontal="center" vertical="center" wrapText="1"/>
    </xf>
    <xf numFmtId="0" fontId="4" fillId="17" borderId="104" xfId="0" applyFont="1" applyFill="1" applyBorder="1" applyAlignment="1">
      <alignment horizontal="center" vertical="center" wrapText="1"/>
    </xf>
    <xf numFmtId="9" fontId="4" fillId="17" borderId="69" xfId="0" applyNumberFormat="1" applyFont="1" applyFill="1" applyBorder="1" applyAlignment="1">
      <alignment horizontal="left" vertical="center" wrapText="1"/>
    </xf>
    <xf numFmtId="0" fontId="14" fillId="17" borderId="13" xfId="0" applyFont="1" applyFill="1" applyBorder="1" applyAlignment="1">
      <alignment horizontal="center" vertical="center"/>
    </xf>
    <xf numFmtId="9" fontId="12" fillId="17" borderId="13" xfId="0" applyNumberFormat="1" applyFont="1" applyFill="1" applyBorder="1" applyAlignment="1">
      <alignment horizontal="center" vertical="center" wrapText="1"/>
    </xf>
    <xf numFmtId="0" fontId="12" fillId="17" borderId="13" xfId="0" applyFont="1" applyFill="1" applyBorder="1" applyAlignment="1">
      <alignment horizontal="center" vertical="center" wrapText="1" readingOrder="1"/>
    </xf>
    <xf numFmtId="10" fontId="12" fillId="17" borderId="13" xfId="0" applyNumberFormat="1" applyFont="1" applyFill="1" applyBorder="1" applyAlignment="1" applyProtection="1">
      <alignment horizontal="center" vertical="center" wrapText="1"/>
      <protection locked="0"/>
    </xf>
    <xf numFmtId="9" fontId="12" fillId="17" borderId="13" xfId="0" applyNumberFormat="1" applyFont="1" applyFill="1" applyBorder="1" applyAlignment="1">
      <alignment horizontal="left" vertical="center" wrapText="1"/>
    </xf>
    <xf numFmtId="164" fontId="12" fillId="17" borderId="14" xfId="3" applyNumberFormat="1"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3" fillId="17" borderId="106" xfId="2" applyFont="1" applyFill="1" applyBorder="1" applyAlignment="1">
      <alignment horizontal="center" vertical="center" wrapText="1"/>
    </xf>
    <xf numFmtId="0" fontId="4" fillId="17" borderId="106" xfId="2" applyFont="1" applyFill="1" applyBorder="1" applyAlignment="1">
      <alignment horizontal="center" vertical="center" wrapText="1"/>
    </xf>
    <xf numFmtId="0" fontId="14" fillId="17" borderId="106" xfId="0" applyFont="1" applyFill="1" applyBorder="1" applyAlignment="1">
      <alignment horizontal="center" vertical="center" wrapText="1"/>
    </xf>
    <xf numFmtId="0" fontId="4" fillId="17" borderId="106" xfId="0" applyFont="1" applyFill="1" applyBorder="1" applyAlignment="1">
      <alignment horizontal="center" vertical="center" wrapText="1"/>
    </xf>
    <xf numFmtId="9" fontId="4" fillId="17" borderId="70" xfId="0" applyNumberFormat="1" applyFont="1" applyFill="1" applyBorder="1" applyAlignment="1">
      <alignment horizontal="left" vertical="center" wrapText="1"/>
    </xf>
    <xf numFmtId="0" fontId="14" fillId="17" borderId="46" xfId="0" applyFont="1" applyFill="1" applyBorder="1" applyAlignment="1">
      <alignment horizontal="center" vertical="center"/>
    </xf>
    <xf numFmtId="9" fontId="12" fillId="17" borderId="46" xfId="0" applyNumberFormat="1" applyFont="1" applyFill="1" applyBorder="1" applyAlignment="1">
      <alignment horizontal="center" vertical="center" wrapText="1"/>
    </xf>
    <xf numFmtId="0" fontId="12" fillId="17" borderId="46" xfId="0" applyFont="1" applyFill="1" applyBorder="1" applyAlignment="1">
      <alignment horizontal="center" vertical="center" wrapText="1" readingOrder="1"/>
    </xf>
    <xf numFmtId="10" fontId="12" fillId="17" borderId="46" xfId="0" applyNumberFormat="1" applyFont="1" applyFill="1" applyBorder="1" applyAlignment="1" applyProtection="1">
      <alignment horizontal="center" vertical="center" wrapText="1"/>
      <protection locked="0"/>
    </xf>
    <xf numFmtId="9" fontId="12" fillId="17" borderId="46" xfId="0" applyNumberFormat="1" applyFont="1" applyFill="1" applyBorder="1" applyAlignment="1">
      <alignment horizontal="left" vertical="center" wrapText="1"/>
    </xf>
    <xf numFmtId="164" fontId="12" fillId="17" borderId="47" xfId="3" applyNumberFormat="1" applyFont="1" applyFill="1" applyBorder="1" applyAlignment="1">
      <alignment horizontal="center" vertical="center" wrapText="1"/>
    </xf>
    <xf numFmtId="0" fontId="11" fillId="17" borderId="37" xfId="0" applyFont="1" applyFill="1" applyBorder="1" applyAlignment="1">
      <alignment horizontal="center" vertical="center" wrapText="1"/>
    </xf>
    <xf numFmtId="0" fontId="24" fillId="5" borderId="10" xfId="0" applyFont="1" applyFill="1" applyBorder="1" applyAlignment="1">
      <alignment horizontal="center" vertical="center"/>
    </xf>
    <xf numFmtId="0" fontId="12" fillId="19" borderId="9" xfId="0" applyFont="1" applyFill="1" applyBorder="1" applyAlignment="1">
      <alignment horizontal="center" vertical="center" wrapText="1"/>
    </xf>
    <xf numFmtId="0" fontId="13" fillId="19" borderId="10" xfId="0" applyFont="1" applyFill="1" applyBorder="1" applyAlignment="1">
      <alignment horizontal="center" vertical="center" wrapText="1" readingOrder="1"/>
    </xf>
    <xf numFmtId="0" fontId="4" fillId="19" borderId="10" xfId="0" applyFont="1" applyFill="1" applyBorder="1" applyAlignment="1">
      <alignment horizontal="center" vertical="center" wrapText="1" readingOrder="1"/>
    </xf>
    <xf numFmtId="0" fontId="14" fillId="19" borderId="10"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69" xfId="0" applyFont="1" applyFill="1" applyBorder="1" applyAlignment="1">
      <alignment horizontal="left" vertical="center" wrapText="1" readingOrder="1"/>
    </xf>
    <xf numFmtId="0" fontId="14" fillId="19" borderId="13" xfId="0" applyFont="1" applyFill="1" applyBorder="1" applyAlignment="1">
      <alignment horizontal="center" vertical="center" wrapText="1"/>
    </xf>
    <xf numFmtId="0" fontId="12" fillId="19" borderId="13" xfId="0" applyFont="1" applyFill="1" applyBorder="1" applyAlignment="1">
      <alignment horizontal="center" vertical="center" wrapText="1" readingOrder="1"/>
    </xf>
    <xf numFmtId="10" fontId="12" fillId="19" borderId="7" xfId="0" applyNumberFormat="1" applyFont="1" applyFill="1" applyBorder="1" applyAlignment="1" applyProtection="1">
      <alignment horizontal="center" vertical="center" wrapText="1"/>
      <protection locked="0"/>
    </xf>
    <xf numFmtId="9" fontId="12" fillId="19" borderId="13" xfId="0" applyNumberFormat="1" applyFont="1" applyFill="1" applyBorder="1" applyAlignment="1">
      <alignment horizontal="left" vertical="center" wrapText="1"/>
    </xf>
    <xf numFmtId="164" fontId="12" fillId="19" borderId="14" xfId="3" applyNumberFormat="1" applyFont="1" applyFill="1" applyBorder="1" applyAlignment="1">
      <alignment horizontal="center" vertical="center" wrapText="1"/>
    </xf>
    <xf numFmtId="0" fontId="11" fillId="19" borderId="10" xfId="0" applyFont="1" applyFill="1" applyBorder="1" applyAlignment="1">
      <alignment horizontal="center" vertical="center" wrapText="1"/>
    </xf>
    <xf numFmtId="0" fontId="18" fillId="19" borderId="10" xfId="0" applyFont="1" applyFill="1" applyBorder="1" applyAlignment="1">
      <alignment horizontal="center" vertical="center" textRotation="90" wrapText="1"/>
    </xf>
    <xf numFmtId="0" fontId="24" fillId="5" borderId="22" xfId="0" applyFont="1" applyFill="1" applyBorder="1" applyAlignment="1">
      <alignment horizontal="center" vertical="center"/>
    </xf>
    <xf numFmtId="0" fontId="12" fillId="19" borderId="36" xfId="0" applyFont="1" applyFill="1" applyBorder="1" applyAlignment="1">
      <alignment horizontal="center" vertical="center" wrapText="1"/>
    </xf>
    <xf numFmtId="0" fontId="13" fillId="19" borderId="22" xfId="0" applyFont="1" applyFill="1" applyBorder="1" applyAlignment="1">
      <alignment horizontal="center" vertical="center" wrapText="1" readingOrder="1"/>
    </xf>
    <xf numFmtId="0" fontId="4" fillId="19" borderId="22" xfId="0" applyFont="1" applyFill="1" applyBorder="1" applyAlignment="1">
      <alignment horizontal="center" vertical="center" wrapText="1" readingOrder="1"/>
    </xf>
    <xf numFmtId="0" fontId="14" fillId="19" borderId="22" xfId="0" applyFont="1" applyFill="1" applyBorder="1" applyAlignment="1">
      <alignment horizontal="center" vertical="center" wrapText="1"/>
    </xf>
    <xf numFmtId="0" fontId="4" fillId="19" borderId="35" xfId="0" applyFont="1" applyFill="1" applyBorder="1" applyAlignment="1">
      <alignment horizontal="center" vertical="center" wrapText="1"/>
    </xf>
    <xf numFmtId="0" fontId="4" fillId="19" borderId="38" xfId="0" applyFont="1" applyFill="1" applyBorder="1" applyAlignment="1">
      <alignment horizontal="left" vertical="center" wrapText="1" readingOrder="1"/>
    </xf>
    <xf numFmtId="0" fontId="14" fillId="19" borderId="26" xfId="0" applyFont="1" applyFill="1" applyBorder="1" applyAlignment="1">
      <alignment horizontal="center" vertical="center" wrapText="1"/>
    </xf>
    <xf numFmtId="0" fontId="12" fillId="19" borderId="26" xfId="0" applyFont="1" applyFill="1" applyBorder="1" applyAlignment="1">
      <alignment horizontal="center" vertical="center" wrapText="1" readingOrder="1"/>
    </xf>
    <xf numFmtId="10" fontId="12" fillId="19" borderId="24" xfId="0" applyNumberFormat="1" applyFont="1" applyFill="1" applyBorder="1" applyAlignment="1" applyProtection="1">
      <alignment horizontal="center" vertical="center" wrapText="1"/>
      <protection locked="0"/>
    </xf>
    <xf numFmtId="9" fontId="12" fillId="19" borderId="26" xfId="0" applyNumberFormat="1" applyFont="1" applyFill="1" applyBorder="1" applyAlignment="1">
      <alignment horizontal="left" vertical="center" wrapText="1"/>
    </xf>
    <xf numFmtId="164" fontId="12" fillId="19" borderId="27" xfId="3" applyNumberFormat="1" applyFont="1" applyFill="1" applyBorder="1" applyAlignment="1">
      <alignment horizontal="center" vertical="center" wrapText="1"/>
    </xf>
    <xf numFmtId="0" fontId="11" fillId="19" borderId="22" xfId="0" applyFont="1" applyFill="1" applyBorder="1" applyAlignment="1">
      <alignment horizontal="center" vertical="center" wrapText="1"/>
    </xf>
    <xf numFmtId="0" fontId="18" fillId="19" borderId="22" xfId="0" applyFont="1" applyFill="1" applyBorder="1" applyAlignment="1">
      <alignment horizontal="center" vertical="center" textRotation="90" wrapText="1"/>
    </xf>
    <xf numFmtId="0" fontId="11" fillId="0" borderId="35"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center" vertical="center" wrapText="1"/>
    </xf>
    <xf numFmtId="10" fontId="12" fillId="19" borderId="65" xfId="0" applyNumberFormat="1" applyFont="1" applyFill="1" applyBorder="1" applyAlignment="1" applyProtection="1">
      <alignment horizontal="center" vertical="center" wrapText="1"/>
      <protection locked="0"/>
    </xf>
    <xf numFmtId="10" fontId="12" fillId="19" borderId="67" xfId="3" applyNumberFormat="1" applyFont="1" applyFill="1" applyBorder="1" applyAlignment="1" applyProtection="1">
      <alignment horizontal="center" vertical="center" wrapText="1"/>
      <protection locked="0"/>
    </xf>
    <xf numFmtId="10" fontId="12" fillId="19" borderId="24" xfId="3" applyNumberFormat="1" applyFont="1" applyFill="1" applyBorder="1" applyAlignment="1" applyProtection="1">
      <alignment horizontal="center" vertical="center" wrapText="1"/>
      <protection locked="0"/>
    </xf>
    <xf numFmtId="0" fontId="4" fillId="19" borderId="103" xfId="0" applyFont="1" applyFill="1" applyBorder="1" applyAlignment="1">
      <alignment horizontal="left" vertical="center" wrapText="1" readingOrder="1"/>
    </xf>
    <xf numFmtId="0" fontId="14" fillId="19" borderId="67" xfId="0" applyFont="1" applyFill="1" applyBorder="1" applyAlignment="1">
      <alignment horizontal="center" vertical="center" wrapText="1"/>
    </xf>
    <xf numFmtId="0" fontId="12" fillId="19" borderId="67" xfId="0" applyFont="1" applyFill="1" applyBorder="1" applyAlignment="1">
      <alignment horizontal="center" vertical="center" wrapText="1" readingOrder="1"/>
    </xf>
    <xf numFmtId="10" fontId="12" fillId="19" borderId="44" xfId="3" applyNumberFormat="1" applyFont="1" applyFill="1" applyBorder="1" applyAlignment="1" applyProtection="1">
      <alignment horizontal="center" vertical="center" wrapText="1"/>
      <protection locked="0"/>
    </xf>
    <xf numFmtId="9" fontId="12" fillId="19" borderId="67" xfId="0" applyNumberFormat="1" applyFont="1" applyFill="1" applyBorder="1" applyAlignment="1">
      <alignment horizontal="left" vertical="center" wrapText="1"/>
    </xf>
    <xf numFmtId="164" fontId="12" fillId="19" borderId="68" xfId="3" applyNumberFormat="1" applyFont="1" applyFill="1" applyBorder="1" applyAlignment="1">
      <alignment horizontal="center" vertical="center" wrapText="1"/>
    </xf>
    <xf numFmtId="0" fontId="11" fillId="19" borderId="131" xfId="0" applyFont="1" applyFill="1" applyBorder="1" applyAlignment="1">
      <alignment horizontal="center" vertical="center" wrapText="1"/>
    </xf>
    <xf numFmtId="0" fontId="30" fillId="19" borderId="13" xfId="0" applyFont="1" applyFill="1" applyBorder="1" applyAlignment="1">
      <alignment horizontal="center" vertical="center" wrapText="1" readingOrder="1"/>
    </xf>
    <xf numFmtId="0" fontId="12" fillId="19" borderId="13" xfId="0" applyFont="1" applyFill="1" applyBorder="1" applyAlignment="1">
      <alignment horizontal="center" vertical="center" wrapText="1"/>
    </xf>
    <xf numFmtId="0" fontId="11" fillId="19" borderId="132" xfId="0" applyFont="1" applyFill="1" applyBorder="1" applyAlignment="1">
      <alignment horizontal="center" vertical="center" wrapText="1"/>
    </xf>
    <xf numFmtId="0" fontId="30" fillId="19" borderId="26" xfId="0" applyFont="1" applyFill="1" applyBorder="1" applyAlignment="1">
      <alignment horizontal="center" vertical="center" wrapText="1" readingOrder="1"/>
    </xf>
    <xf numFmtId="0" fontId="12" fillId="19" borderId="26" xfId="0" applyFont="1" applyFill="1" applyBorder="1" applyAlignment="1">
      <alignment horizontal="center" vertical="center" wrapText="1"/>
    </xf>
    <xf numFmtId="10" fontId="12" fillId="19" borderId="67" xfId="0" applyNumberFormat="1" applyFont="1" applyFill="1" applyBorder="1" applyAlignment="1" applyProtection="1">
      <alignment horizontal="center" vertical="center" wrapText="1"/>
      <protection locked="0"/>
    </xf>
    <xf numFmtId="0" fontId="4" fillId="19" borderId="70" xfId="0" applyFont="1" applyFill="1" applyBorder="1" applyAlignment="1">
      <alignment horizontal="left" vertical="center" wrapText="1" readingOrder="1"/>
    </xf>
    <xf numFmtId="0" fontId="14" fillId="19" borderId="46" xfId="0" applyFont="1" applyFill="1" applyBorder="1" applyAlignment="1">
      <alignment horizontal="center" vertical="center" wrapText="1"/>
    </xf>
    <xf numFmtId="0" fontId="12" fillId="19" borderId="46" xfId="0" applyFont="1" applyFill="1" applyBorder="1" applyAlignment="1">
      <alignment horizontal="center" vertical="center" wrapText="1" readingOrder="1"/>
    </xf>
    <xf numFmtId="0" fontId="12" fillId="19" borderId="46" xfId="0" applyFont="1" applyFill="1" applyBorder="1" applyAlignment="1">
      <alignment horizontal="center" vertical="center" wrapText="1"/>
    </xf>
    <xf numFmtId="10" fontId="12" fillId="19" borderId="44" xfId="0" applyNumberFormat="1" applyFont="1" applyFill="1" applyBorder="1" applyAlignment="1" applyProtection="1">
      <alignment horizontal="center" vertical="center" wrapText="1"/>
      <protection locked="0"/>
    </xf>
    <xf numFmtId="9" fontId="12" fillId="19" borderId="46" xfId="0" applyNumberFormat="1" applyFont="1" applyFill="1" applyBorder="1" applyAlignment="1">
      <alignment horizontal="left" vertical="center" wrapText="1"/>
    </xf>
    <xf numFmtId="164" fontId="12" fillId="19" borderId="47" xfId="3" applyNumberFormat="1" applyFont="1" applyFill="1" applyBorder="1" applyAlignment="1">
      <alignment horizontal="center" vertical="center" wrapText="1"/>
    </xf>
    <xf numFmtId="0" fontId="4" fillId="19" borderId="22" xfId="0" applyFont="1" applyFill="1" applyBorder="1" applyAlignment="1">
      <alignment horizontal="center" vertical="center" wrapText="1"/>
    </xf>
    <xf numFmtId="0" fontId="14" fillId="19" borderId="13" xfId="0" applyFont="1" applyFill="1" applyBorder="1" applyAlignment="1">
      <alignment horizontal="center" vertical="center"/>
    </xf>
    <xf numFmtId="0" fontId="30" fillId="19" borderId="13" xfId="0" applyFont="1" applyFill="1" applyBorder="1" applyAlignment="1">
      <alignment horizontal="center" vertical="center" wrapText="1"/>
    </xf>
    <xf numFmtId="0" fontId="12" fillId="19" borderId="13" xfId="0" applyFont="1" applyFill="1" applyBorder="1" applyAlignment="1">
      <alignment horizontal="left" vertical="center" wrapText="1"/>
    </xf>
    <xf numFmtId="10" fontId="15" fillId="14" borderId="21" xfId="3" applyNumberFormat="1" applyFont="1" applyFill="1" applyBorder="1" applyAlignment="1">
      <alignment horizontal="center" vertical="center"/>
    </xf>
    <xf numFmtId="10" fontId="15" fillId="14" borderId="10" xfId="3" applyNumberFormat="1" applyFont="1" applyFill="1" applyBorder="1" applyAlignment="1">
      <alignment horizontal="center" vertical="center"/>
    </xf>
    <xf numFmtId="10" fontId="15" fillId="14" borderId="9" xfId="3" applyNumberFormat="1" applyFont="1" applyFill="1" applyBorder="1" applyAlignment="1">
      <alignment horizontal="center" vertical="center"/>
    </xf>
    <xf numFmtId="0" fontId="14" fillId="19" borderId="26" xfId="0" applyFont="1" applyFill="1" applyBorder="1" applyAlignment="1">
      <alignment horizontal="center" vertical="center"/>
    </xf>
    <xf numFmtId="0" fontId="30" fillId="19" borderId="26" xfId="0" applyFont="1" applyFill="1" applyBorder="1" applyAlignment="1">
      <alignment horizontal="center" vertical="center" wrapText="1"/>
    </xf>
    <xf numFmtId="0" fontId="12" fillId="19" borderId="26" xfId="0" applyFont="1" applyFill="1" applyBorder="1" applyAlignment="1">
      <alignment horizontal="left" vertical="center" wrapText="1"/>
    </xf>
    <xf numFmtId="10" fontId="15" fillId="14" borderId="0" xfId="3" applyNumberFormat="1" applyFont="1" applyFill="1" applyBorder="1" applyAlignment="1">
      <alignment horizontal="center" vertical="center"/>
    </xf>
    <xf numFmtId="10" fontId="15" fillId="14" borderId="22" xfId="3" applyNumberFormat="1" applyFont="1" applyFill="1" applyBorder="1" applyAlignment="1">
      <alignment horizontal="center" vertical="center"/>
    </xf>
    <xf numFmtId="10" fontId="15" fillId="14" borderId="36" xfId="3" applyNumberFormat="1" applyFont="1" applyFill="1" applyBorder="1" applyAlignment="1">
      <alignment horizontal="center" vertical="center"/>
    </xf>
    <xf numFmtId="0" fontId="12" fillId="19" borderId="67" xfId="0" applyFont="1" applyFill="1" applyBorder="1" applyAlignment="1">
      <alignment horizontal="left" vertical="center" wrapText="1"/>
    </xf>
    <xf numFmtId="0" fontId="12" fillId="19" borderId="65" xfId="0" applyFont="1" applyFill="1" applyBorder="1" applyAlignment="1">
      <alignment horizontal="left" vertical="center" wrapText="1"/>
    </xf>
    <xf numFmtId="164" fontId="12" fillId="19" borderId="66" xfId="3" applyNumberFormat="1" applyFont="1" applyFill="1" applyBorder="1" applyAlignment="1">
      <alignment horizontal="center" vertical="center" wrapText="1"/>
    </xf>
    <xf numFmtId="0" fontId="14" fillId="19" borderId="46" xfId="0" applyFont="1" applyFill="1" applyBorder="1" applyAlignment="1">
      <alignment horizontal="center" vertical="center"/>
    </xf>
    <xf numFmtId="0" fontId="30" fillId="19" borderId="46" xfId="0" applyFont="1" applyFill="1" applyBorder="1" applyAlignment="1">
      <alignment horizontal="center" vertical="center" wrapText="1"/>
    </xf>
    <xf numFmtId="0" fontId="12" fillId="19" borderId="46" xfId="0" applyFont="1" applyFill="1" applyBorder="1" applyAlignment="1">
      <alignment horizontal="left" vertical="center" wrapText="1"/>
    </xf>
    <xf numFmtId="1" fontId="13" fillId="19" borderId="10" xfId="0" applyNumberFormat="1" applyFont="1" applyFill="1" applyBorder="1" applyAlignment="1">
      <alignment horizontal="center" vertical="center" wrapText="1"/>
    </xf>
    <xf numFmtId="1" fontId="4" fillId="19" borderId="10" xfId="0" applyNumberFormat="1" applyFont="1" applyFill="1" applyBorder="1" applyAlignment="1">
      <alignment horizontal="center" vertical="center" wrapText="1"/>
    </xf>
    <xf numFmtId="0" fontId="4" fillId="19" borderId="10" xfId="0" applyFont="1" applyFill="1" applyBorder="1" applyAlignment="1">
      <alignment horizontal="center" vertical="center" wrapText="1"/>
    </xf>
    <xf numFmtId="1" fontId="4" fillId="19" borderId="11" xfId="0" applyNumberFormat="1" applyFont="1" applyFill="1" applyBorder="1" applyAlignment="1">
      <alignment horizontal="left" vertical="center" wrapText="1"/>
    </xf>
    <xf numFmtId="0" fontId="14" fillId="19" borderId="7" xfId="0" applyFont="1" applyFill="1" applyBorder="1" applyAlignment="1">
      <alignment horizontal="center" vertical="center" wrapText="1"/>
    </xf>
    <xf numFmtId="1" fontId="12" fillId="19" borderId="7" xfId="0" applyNumberFormat="1" applyFont="1" applyFill="1" applyBorder="1" applyAlignment="1">
      <alignment horizontal="center" vertical="center" wrapText="1"/>
    </xf>
    <xf numFmtId="0" fontId="12" fillId="19" borderId="7" xfId="0" applyFont="1" applyFill="1" applyBorder="1" applyAlignment="1">
      <alignment horizontal="left" vertical="center" wrapText="1"/>
    </xf>
    <xf numFmtId="1" fontId="13" fillId="19" borderId="22" xfId="0" applyNumberFormat="1" applyFont="1" applyFill="1" applyBorder="1" applyAlignment="1">
      <alignment horizontal="center" vertical="center" wrapText="1"/>
    </xf>
    <xf numFmtId="1" fontId="4" fillId="19" borderId="22" xfId="0" applyNumberFormat="1" applyFont="1" applyFill="1" applyBorder="1" applyAlignment="1">
      <alignment horizontal="center" vertical="center" wrapText="1"/>
    </xf>
    <xf numFmtId="1" fontId="4" fillId="19" borderId="23" xfId="0" applyNumberFormat="1" applyFont="1" applyFill="1" applyBorder="1" applyAlignment="1">
      <alignment horizontal="left" vertical="center" wrapText="1"/>
    </xf>
    <xf numFmtId="0" fontId="14" fillId="19" borderId="24" xfId="0" applyFont="1" applyFill="1" applyBorder="1" applyAlignment="1">
      <alignment horizontal="center" vertical="center" wrapText="1"/>
    </xf>
    <xf numFmtId="1" fontId="12" fillId="19" borderId="24" xfId="0" applyNumberFormat="1" applyFont="1" applyFill="1" applyBorder="1" applyAlignment="1">
      <alignment horizontal="center" vertical="center" wrapText="1"/>
    </xf>
    <xf numFmtId="0" fontId="12" fillId="19" borderId="24" xfId="0" applyFont="1" applyFill="1" applyBorder="1" applyAlignment="1">
      <alignment horizontal="left" vertical="center" wrapText="1"/>
    </xf>
    <xf numFmtId="1" fontId="4" fillId="19" borderId="69" xfId="0" applyNumberFormat="1" applyFont="1" applyFill="1" applyBorder="1" applyAlignment="1">
      <alignment horizontal="left" vertical="center" wrapText="1"/>
    </xf>
    <xf numFmtId="1" fontId="13" fillId="19" borderId="37" xfId="0" applyNumberFormat="1" applyFont="1" applyFill="1" applyBorder="1" applyAlignment="1">
      <alignment horizontal="center" vertical="center" wrapText="1"/>
    </xf>
    <xf numFmtId="1" fontId="4" fillId="19" borderId="37" xfId="0" applyNumberFormat="1" applyFont="1" applyFill="1" applyBorder="1" applyAlignment="1">
      <alignment horizontal="center" vertical="center" wrapText="1"/>
    </xf>
    <xf numFmtId="0" fontId="14" fillId="19" borderId="37" xfId="0" applyFont="1" applyFill="1" applyBorder="1" applyAlignment="1">
      <alignment horizontal="center" vertical="center" wrapText="1"/>
    </xf>
    <xf numFmtId="0" fontId="4" fillId="19" borderId="37" xfId="0" applyFont="1" applyFill="1" applyBorder="1" applyAlignment="1">
      <alignment horizontal="center" vertical="center" wrapText="1"/>
    </xf>
    <xf numFmtId="1" fontId="4" fillId="19" borderId="70" xfId="0" applyNumberFormat="1" applyFont="1" applyFill="1" applyBorder="1" applyAlignment="1">
      <alignment horizontal="left" vertical="center" wrapText="1"/>
    </xf>
    <xf numFmtId="0" fontId="14" fillId="19" borderId="44" xfId="0" applyFont="1" applyFill="1" applyBorder="1" applyAlignment="1">
      <alignment horizontal="center" vertical="center" wrapText="1"/>
    </xf>
    <xf numFmtId="1" fontId="12" fillId="19" borderId="44" xfId="0" applyNumberFormat="1" applyFont="1" applyFill="1" applyBorder="1" applyAlignment="1">
      <alignment horizontal="center" vertical="center" wrapText="1"/>
    </xf>
    <xf numFmtId="0" fontId="12" fillId="19" borderId="44" xfId="0" applyFont="1" applyFill="1" applyBorder="1" applyAlignment="1">
      <alignment horizontal="left" vertical="center" wrapText="1"/>
    </xf>
    <xf numFmtId="1" fontId="31" fillId="19" borderId="11" xfId="0" applyNumberFormat="1" applyFont="1" applyFill="1" applyBorder="1" applyAlignment="1">
      <alignment horizontal="left" vertical="center" wrapText="1"/>
    </xf>
    <xf numFmtId="1" fontId="31" fillId="19" borderId="23" xfId="0" applyNumberFormat="1" applyFont="1" applyFill="1" applyBorder="1" applyAlignment="1">
      <alignment horizontal="left" vertical="center" wrapText="1"/>
    </xf>
    <xf numFmtId="10" fontId="16" fillId="20" borderId="29" xfId="0" applyNumberFormat="1" applyFont="1" applyFill="1" applyBorder="1" applyAlignment="1">
      <alignment horizontal="center" vertical="center"/>
    </xf>
    <xf numFmtId="10" fontId="16" fillId="20" borderId="30" xfId="0" applyNumberFormat="1" applyFont="1" applyFill="1" applyBorder="1" applyAlignment="1">
      <alignment horizontal="center" vertical="center"/>
    </xf>
    <xf numFmtId="10" fontId="16" fillId="20" borderId="42" xfId="0" applyNumberFormat="1" applyFont="1" applyFill="1" applyBorder="1" applyAlignment="1">
      <alignment horizontal="center" vertical="center"/>
    </xf>
    <xf numFmtId="0" fontId="11" fillId="19" borderId="37" xfId="0" applyFont="1" applyFill="1" applyBorder="1" applyAlignment="1">
      <alignment horizontal="center" vertical="center" wrapText="1"/>
    </xf>
    <xf numFmtId="1" fontId="14" fillId="19" borderId="13" xfId="0" applyNumberFormat="1" applyFont="1" applyFill="1" applyBorder="1" applyAlignment="1">
      <alignment horizontal="center" vertical="center" wrapText="1"/>
    </xf>
    <xf numFmtId="1" fontId="12" fillId="19" borderId="13" xfId="0" applyNumberFormat="1" applyFont="1" applyFill="1" applyBorder="1" applyAlignment="1">
      <alignment horizontal="center" vertical="center" wrapText="1"/>
    </xf>
    <xf numFmtId="1" fontId="4" fillId="19" borderId="38" xfId="0" applyNumberFormat="1" applyFont="1" applyFill="1" applyBorder="1" applyAlignment="1">
      <alignment horizontal="left" vertical="center" wrapText="1"/>
    </xf>
    <xf numFmtId="1" fontId="14" fillId="19" borderId="26" xfId="0" applyNumberFormat="1" applyFont="1" applyFill="1" applyBorder="1" applyAlignment="1">
      <alignment horizontal="center" vertical="center" wrapText="1"/>
    </xf>
    <xf numFmtId="1" fontId="12" fillId="19" borderId="26" xfId="0" applyNumberFormat="1" applyFont="1" applyFill="1" applyBorder="1" applyAlignment="1">
      <alignment horizontal="center" vertical="center" wrapText="1"/>
    </xf>
    <xf numFmtId="1" fontId="14" fillId="19" borderId="46" xfId="0" applyNumberFormat="1" applyFont="1" applyFill="1" applyBorder="1" applyAlignment="1">
      <alignment horizontal="center" vertical="center" wrapText="1"/>
    </xf>
    <xf numFmtId="1" fontId="12" fillId="19" borderId="46" xfId="0" applyNumberFormat="1" applyFont="1" applyFill="1" applyBorder="1" applyAlignment="1">
      <alignment horizontal="center" vertical="center" wrapText="1"/>
    </xf>
    <xf numFmtId="10" fontId="15" fillId="8" borderId="151" xfId="3" applyNumberFormat="1" applyFont="1" applyFill="1" applyBorder="1" applyAlignment="1">
      <alignment horizontal="center" vertical="center"/>
    </xf>
    <xf numFmtId="10" fontId="15" fillId="8" borderId="152" xfId="3" applyNumberFormat="1" applyFont="1" applyFill="1" applyBorder="1" applyAlignment="1">
      <alignment horizontal="center" vertical="center"/>
    </xf>
    <xf numFmtId="10" fontId="15" fillId="8" borderId="153" xfId="3" applyNumberFormat="1" applyFont="1" applyFill="1" applyBorder="1" applyAlignment="1">
      <alignment horizontal="center" vertical="center"/>
    </xf>
    <xf numFmtId="10" fontId="15" fillId="0" borderId="151" xfId="3" applyNumberFormat="1" applyFont="1" applyFill="1" applyBorder="1" applyAlignment="1">
      <alignment horizontal="center" vertical="center"/>
    </xf>
    <xf numFmtId="1" fontId="14" fillId="19" borderId="7" xfId="0" applyNumberFormat="1" applyFont="1" applyFill="1" applyBorder="1" applyAlignment="1">
      <alignment horizontal="center" vertical="center" wrapText="1"/>
    </xf>
    <xf numFmtId="164" fontId="12" fillId="19" borderId="12" xfId="3" applyNumberFormat="1" applyFont="1" applyFill="1" applyBorder="1" applyAlignment="1">
      <alignment horizontal="center" vertical="center" wrapText="1"/>
    </xf>
    <xf numFmtId="1" fontId="14" fillId="19" borderId="24" xfId="0" applyNumberFormat="1" applyFont="1" applyFill="1" applyBorder="1" applyAlignment="1">
      <alignment horizontal="center" vertical="center" wrapText="1"/>
    </xf>
    <xf numFmtId="0" fontId="12" fillId="19" borderId="61" xfId="0" applyFont="1" applyFill="1" applyBorder="1" applyAlignment="1">
      <alignment horizontal="left" vertical="center" wrapText="1"/>
    </xf>
    <xf numFmtId="164" fontId="12" fillId="19" borderId="62" xfId="3" applyNumberFormat="1" applyFont="1" applyFill="1" applyBorder="1" applyAlignment="1">
      <alignment horizontal="center" vertical="center" wrapText="1"/>
    </xf>
    <xf numFmtId="0" fontId="12" fillId="19" borderId="63" xfId="0" applyFont="1" applyFill="1" applyBorder="1" applyAlignment="1">
      <alignment horizontal="left" vertical="center" wrapText="1"/>
    </xf>
    <xf numFmtId="164" fontId="12" fillId="19" borderId="64" xfId="3" applyNumberFormat="1" applyFont="1" applyFill="1" applyBorder="1" applyAlignment="1">
      <alignment horizontal="center" vertical="center" wrapText="1"/>
    </xf>
    <xf numFmtId="1" fontId="4" fillId="19" borderId="43" xfId="0" applyNumberFormat="1" applyFont="1" applyFill="1" applyBorder="1" applyAlignment="1">
      <alignment horizontal="left" vertical="center" wrapText="1"/>
    </xf>
    <xf numFmtId="1" fontId="14" fillId="19" borderId="44" xfId="0" applyNumberFormat="1" applyFont="1" applyFill="1" applyBorder="1" applyAlignment="1">
      <alignment horizontal="center" vertical="center" wrapText="1"/>
    </xf>
    <xf numFmtId="164" fontId="12" fillId="19" borderId="45" xfId="3" applyNumberFormat="1" applyFont="1" applyFill="1" applyBorder="1" applyAlignment="1">
      <alignment horizontal="center" vertical="center" wrapText="1"/>
    </xf>
    <xf numFmtId="164" fontId="12" fillId="19" borderId="25" xfId="3" applyNumberFormat="1" applyFont="1" applyFill="1" applyBorder="1" applyAlignment="1">
      <alignment horizontal="center" vertical="center" wrapText="1"/>
    </xf>
    <xf numFmtId="1" fontId="4" fillId="19" borderId="0" xfId="0" applyNumberFormat="1" applyFont="1" applyFill="1" applyAlignment="1">
      <alignment horizontal="center" vertical="center" wrapText="1"/>
    </xf>
    <xf numFmtId="0" fontId="4" fillId="19" borderId="56" xfId="0" applyFont="1" applyFill="1" applyBorder="1" applyAlignment="1">
      <alignment horizontal="center" vertical="center" wrapText="1"/>
    </xf>
    <xf numFmtId="0" fontId="32" fillId="19" borderId="26" xfId="0" applyFont="1" applyFill="1" applyBorder="1" applyAlignment="1">
      <alignment horizontal="left" vertical="center" wrapText="1"/>
    </xf>
    <xf numFmtId="0" fontId="30" fillId="19" borderId="65" xfId="0" applyFont="1" applyFill="1" applyBorder="1" applyAlignment="1">
      <alignment horizontal="left" vertical="center" wrapText="1"/>
    </xf>
    <xf numFmtId="0" fontId="13" fillId="19" borderId="104" xfId="2" applyFont="1" applyFill="1" applyBorder="1" applyAlignment="1">
      <alignment horizontal="center" vertical="center" wrapText="1"/>
    </xf>
    <xf numFmtId="0" fontId="4" fillId="19" borderId="104" xfId="2" applyFont="1" applyFill="1" applyBorder="1" applyAlignment="1">
      <alignment horizontal="center" vertical="center" wrapText="1"/>
    </xf>
    <xf numFmtId="0" fontId="14" fillId="19" borderId="104" xfId="0" applyFont="1" applyFill="1" applyBorder="1" applyAlignment="1">
      <alignment horizontal="center" vertical="center" wrapText="1"/>
    </xf>
    <xf numFmtId="0" fontId="4" fillId="19" borderId="104" xfId="0" applyFont="1" applyFill="1" applyBorder="1" applyAlignment="1">
      <alignment horizontal="center" vertical="center" wrapText="1"/>
    </xf>
    <xf numFmtId="9" fontId="4" fillId="19" borderId="69" xfId="0" applyNumberFormat="1" applyFont="1" applyFill="1" applyBorder="1" applyAlignment="1">
      <alignment horizontal="left" vertical="center" wrapText="1"/>
    </xf>
    <xf numFmtId="9" fontId="12" fillId="19" borderId="13" xfId="0" applyNumberFormat="1" applyFont="1" applyFill="1" applyBorder="1" applyAlignment="1">
      <alignment horizontal="center" vertical="center" wrapText="1"/>
    </xf>
    <xf numFmtId="0" fontId="13" fillId="19" borderId="106" xfId="2" applyFont="1" applyFill="1" applyBorder="1" applyAlignment="1">
      <alignment horizontal="center" vertical="center" wrapText="1"/>
    </xf>
    <xf numFmtId="0" fontId="4" fillId="19" borderId="106" xfId="2" applyFont="1" applyFill="1" applyBorder="1" applyAlignment="1">
      <alignment horizontal="center" vertical="center" wrapText="1"/>
    </xf>
    <xf numFmtId="0" fontId="14" fillId="19" borderId="106" xfId="0" applyFont="1" applyFill="1" applyBorder="1" applyAlignment="1">
      <alignment horizontal="center" vertical="center" wrapText="1"/>
    </xf>
    <xf numFmtId="0" fontId="4" fillId="19" borderId="106" xfId="0" applyFont="1" applyFill="1" applyBorder="1" applyAlignment="1">
      <alignment horizontal="center" vertical="center" wrapText="1"/>
    </xf>
    <xf numFmtId="9" fontId="4" fillId="19" borderId="70" xfId="0" applyNumberFormat="1" applyFont="1" applyFill="1" applyBorder="1" applyAlignment="1">
      <alignment horizontal="left" vertical="center" wrapText="1"/>
    </xf>
    <xf numFmtId="9" fontId="12" fillId="19" borderId="46" xfId="0" applyNumberFormat="1" applyFont="1" applyFill="1" applyBorder="1" applyAlignment="1">
      <alignment horizontal="center" vertical="center" wrapText="1"/>
    </xf>
    <xf numFmtId="0" fontId="10" fillId="5" borderId="10" xfId="0" applyFont="1" applyFill="1" applyBorder="1" applyAlignment="1">
      <alignment horizontal="center" vertical="center"/>
    </xf>
    <xf numFmtId="0" fontId="12" fillId="21" borderId="10" xfId="4" applyFont="1" applyFill="1" applyBorder="1" applyAlignment="1" applyProtection="1">
      <alignment horizontal="center" vertical="center" wrapText="1"/>
      <protection locked="0"/>
    </xf>
    <xf numFmtId="0" fontId="13" fillId="21" borderId="10" xfId="4" applyFont="1" applyFill="1" applyBorder="1" applyAlignment="1" applyProtection="1">
      <alignment horizontal="center" vertical="center" wrapText="1"/>
      <protection locked="0"/>
    </xf>
    <xf numFmtId="0" fontId="4" fillId="21" borderId="10" xfId="4" applyFont="1" applyFill="1" applyBorder="1" applyAlignment="1" applyProtection="1">
      <alignment horizontal="left" vertical="center" wrapText="1"/>
      <protection locked="0"/>
    </xf>
    <xf numFmtId="0" fontId="14" fillId="21" borderId="10" xfId="0" applyFont="1" applyFill="1" applyBorder="1" applyAlignment="1">
      <alignment horizontal="center" vertical="center" wrapText="1"/>
    </xf>
    <xf numFmtId="0" fontId="4" fillId="21" borderId="10" xfId="0" applyFont="1" applyFill="1" applyBorder="1" applyAlignment="1">
      <alignment horizontal="center" vertical="center" wrapText="1"/>
    </xf>
    <xf numFmtId="1" fontId="4" fillId="22" borderId="11" xfId="0" applyNumberFormat="1" applyFont="1" applyFill="1" applyBorder="1" applyAlignment="1">
      <alignment horizontal="left" vertical="center" wrapText="1"/>
    </xf>
    <xf numFmtId="0" fontId="14" fillId="22" borderId="7" xfId="0" applyFont="1" applyFill="1" applyBorder="1" applyAlignment="1">
      <alignment horizontal="center" vertical="center"/>
    </xf>
    <xf numFmtId="1" fontId="12" fillId="22" borderId="13" xfId="0" applyNumberFormat="1" applyFont="1" applyFill="1" applyBorder="1" applyAlignment="1">
      <alignment horizontal="center" vertical="center" wrapText="1"/>
    </xf>
    <xf numFmtId="10" fontId="12" fillId="22" borderId="7" xfId="1" applyNumberFormat="1" applyFont="1" applyFill="1" applyBorder="1" applyAlignment="1" applyProtection="1">
      <alignment horizontal="center" vertical="center" wrapText="1"/>
      <protection locked="0"/>
    </xf>
    <xf numFmtId="0" fontId="12" fillId="22" borderId="13" xfId="0" applyFont="1" applyFill="1" applyBorder="1" applyAlignment="1">
      <alignment horizontal="left" vertical="center" wrapText="1"/>
    </xf>
    <xf numFmtId="164" fontId="12" fillId="22" borderId="14" xfId="3" applyNumberFormat="1" applyFont="1" applyFill="1" applyBorder="1" applyAlignment="1">
      <alignment horizontal="center" vertical="center" wrapText="1"/>
    </xf>
    <xf numFmtId="10" fontId="15" fillId="0" borderId="10" xfId="1" applyNumberFormat="1" applyFont="1" applyFill="1" applyBorder="1" applyAlignment="1">
      <alignment horizontal="center" vertical="center"/>
    </xf>
    <xf numFmtId="0" fontId="12" fillId="21" borderId="10" xfId="2" applyFont="1" applyFill="1" applyBorder="1" applyAlignment="1">
      <alignment horizontal="center" vertical="center" wrapText="1"/>
    </xf>
    <xf numFmtId="0" fontId="18" fillId="21" borderId="10" xfId="2" applyFont="1" applyFill="1" applyBorder="1" applyAlignment="1">
      <alignment horizontal="center" vertical="center" textRotation="90" wrapText="1"/>
    </xf>
    <xf numFmtId="0" fontId="10" fillId="5" borderId="22" xfId="0" applyFont="1" applyFill="1" applyBorder="1" applyAlignment="1">
      <alignment horizontal="center" vertical="center"/>
    </xf>
    <xf numFmtId="0" fontId="12" fillId="21" borderId="22" xfId="4" applyFont="1" applyFill="1" applyBorder="1" applyAlignment="1" applyProtection="1">
      <alignment horizontal="center" vertical="center" wrapText="1"/>
      <protection locked="0"/>
    </xf>
    <xf numFmtId="0" fontId="13" fillId="21" borderId="22" xfId="4" applyFont="1" applyFill="1" applyBorder="1" applyAlignment="1" applyProtection="1">
      <alignment horizontal="center" vertical="center" wrapText="1"/>
      <protection locked="0"/>
    </xf>
    <xf numFmtId="0" fontId="4" fillId="21" borderId="22" xfId="4" applyFont="1" applyFill="1" applyBorder="1" applyAlignment="1" applyProtection="1">
      <alignment horizontal="left" vertical="center" wrapText="1"/>
      <protection locked="0"/>
    </xf>
    <xf numFmtId="0" fontId="14" fillId="21" borderId="22" xfId="0" applyFont="1" applyFill="1" applyBorder="1" applyAlignment="1">
      <alignment horizontal="center" vertical="center" wrapText="1"/>
    </xf>
    <xf numFmtId="0" fontId="4" fillId="21" borderId="22" xfId="0" applyFont="1" applyFill="1" applyBorder="1" applyAlignment="1">
      <alignment horizontal="center" vertical="center" wrapText="1"/>
    </xf>
    <xf numFmtId="1" fontId="4" fillId="22" borderId="23" xfId="0" applyNumberFormat="1" applyFont="1" applyFill="1" applyBorder="1" applyAlignment="1">
      <alignment horizontal="left" vertical="center" wrapText="1"/>
    </xf>
    <xf numFmtId="0" fontId="14" fillId="22" borderId="24" xfId="0" applyFont="1" applyFill="1" applyBorder="1" applyAlignment="1">
      <alignment horizontal="center" vertical="center"/>
    </xf>
    <xf numFmtId="1" fontId="12" fillId="22" borderId="26" xfId="0" applyNumberFormat="1" applyFont="1" applyFill="1" applyBorder="1" applyAlignment="1">
      <alignment horizontal="center" vertical="center" wrapText="1"/>
    </xf>
    <xf numFmtId="10" fontId="12" fillId="22" borderId="24" xfId="1" applyNumberFormat="1" applyFont="1" applyFill="1" applyBorder="1" applyAlignment="1" applyProtection="1">
      <alignment horizontal="center" vertical="center" wrapText="1"/>
      <protection locked="0"/>
    </xf>
    <xf numFmtId="0" fontId="12" fillId="22" borderId="26" xfId="0" applyFont="1" applyFill="1" applyBorder="1" applyAlignment="1">
      <alignment horizontal="left" vertical="center" wrapText="1"/>
    </xf>
    <xf numFmtId="164" fontId="12" fillId="22" borderId="27" xfId="3" applyNumberFormat="1" applyFont="1" applyFill="1" applyBorder="1" applyAlignment="1">
      <alignment horizontal="center" vertical="center" wrapText="1"/>
    </xf>
    <xf numFmtId="10" fontId="15" fillId="0" borderId="22" xfId="1" applyNumberFormat="1" applyFont="1" applyFill="1" applyBorder="1" applyAlignment="1">
      <alignment horizontal="center" vertical="center"/>
    </xf>
    <xf numFmtId="0" fontId="12" fillId="21" borderId="22" xfId="2" applyFont="1" applyFill="1" applyBorder="1" applyAlignment="1">
      <alignment horizontal="center" vertical="center" wrapText="1"/>
    </xf>
    <xf numFmtId="0" fontId="18" fillId="21" borderId="22" xfId="2" applyFont="1" applyFill="1" applyBorder="1" applyAlignment="1">
      <alignment horizontal="center" vertical="center" textRotation="90" wrapText="1"/>
    </xf>
    <xf numFmtId="1" fontId="4" fillId="22" borderId="43" xfId="0" applyNumberFormat="1" applyFont="1" applyFill="1" applyBorder="1" applyAlignment="1">
      <alignment horizontal="left" vertical="center" wrapText="1"/>
    </xf>
    <xf numFmtId="0" fontId="14" fillId="22" borderId="44" xfId="0" applyFont="1" applyFill="1" applyBorder="1" applyAlignment="1">
      <alignment horizontal="center" vertical="center"/>
    </xf>
    <xf numFmtId="1" fontId="12" fillId="22" borderId="46" xfId="0" applyNumberFormat="1" applyFont="1" applyFill="1" applyBorder="1" applyAlignment="1">
      <alignment horizontal="center" vertical="center" wrapText="1"/>
    </xf>
    <xf numFmtId="10" fontId="12" fillId="22" borderId="44" xfId="1" applyNumberFormat="1" applyFont="1" applyFill="1" applyBorder="1" applyAlignment="1" applyProtection="1">
      <alignment horizontal="center" vertical="center" wrapText="1"/>
      <protection locked="0"/>
    </xf>
    <xf numFmtId="0" fontId="12" fillId="22" borderId="46" xfId="0" applyFont="1" applyFill="1" applyBorder="1" applyAlignment="1">
      <alignment horizontal="left" vertical="center" wrapText="1"/>
    </xf>
    <xf numFmtId="164" fontId="12" fillId="22" borderId="47" xfId="3" applyNumberFormat="1" applyFont="1" applyFill="1" applyBorder="1" applyAlignment="1">
      <alignment horizontal="center" vertical="center" wrapText="1"/>
    </xf>
    <xf numFmtId="10" fontId="15" fillId="0" borderId="37" xfId="1" applyNumberFormat="1" applyFont="1" applyFill="1" applyBorder="1" applyAlignment="1">
      <alignment horizontal="center" vertical="center"/>
    </xf>
    <xf numFmtId="1" fontId="12" fillId="22" borderId="24" xfId="0" applyNumberFormat="1" applyFont="1" applyFill="1" applyBorder="1" applyAlignment="1">
      <alignment horizontal="center" vertical="center" wrapText="1"/>
    </xf>
    <xf numFmtId="0" fontId="12" fillId="22" borderId="24" xfId="0" applyFont="1" applyFill="1" applyBorder="1" applyAlignment="1">
      <alignment horizontal="left" vertical="center" wrapText="1"/>
    </xf>
    <xf numFmtId="164" fontId="12" fillId="22" borderId="25" xfId="3" applyNumberFormat="1" applyFont="1" applyFill="1" applyBorder="1" applyAlignment="1">
      <alignment horizontal="center" vertical="center" wrapText="1"/>
    </xf>
    <xf numFmtId="10" fontId="15" fillId="0" borderId="8" xfId="1" applyNumberFormat="1" applyFont="1" applyFill="1" applyBorder="1" applyAlignment="1">
      <alignment horizontal="center" vertical="center"/>
    </xf>
    <xf numFmtId="1" fontId="12" fillId="22" borderId="44" xfId="0" applyNumberFormat="1" applyFont="1" applyFill="1" applyBorder="1" applyAlignment="1">
      <alignment horizontal="center" vertical="center" wrapText="1"/>
    </xf>
    <xf numFmtId="0" fontId="12" fillId="22" borderId="44" xfId="0" applyFont="1" applyFill="1" applyBorder="1" applyAlignment="1">
      <alignment horizontal="left" vertical="center" wrapText="1"/>
    </xf>
    <xf numFmtId="164" fontId="12" fillId="22" borderId="45" xfId="3" applyNumberFormat="1" applyFont="1" applyFill="1" applyBorder="1" applyAlignment="1">
      <alignment horizontal="center" vertical="center" wrapText="1"/>
    </xf>
    <xf numFmtId="10" fontId="15" fillId="0" borderId="56" xfId="1" applyNumberFormat="1" applyFont="1" applyFill="1" applyBorder="1" applyAlignment="1">
      <alignment horizontal="center" vertical="center"/>
    </xf>
    <xf numFmtId="1" fontId="4" fillId="22" borderId="6" xfId="0" applyNumberFormat="1" applyFont="1" applyFill="1" applyBorder="1" applyAlignment="1">
      <alignment horizontal="left" vertical="center" wrapText="1"/>
    </xf>
    <xf numFmtId="1" fontId="12" fillId="22" borderId="7" xfId="0" applyNumberFormat="1" applyFont="1" applyFill="1" applyBorder="1" applyAlignment="1">
      <alignment horizontal="center" vertical="center" wrapText="1"/>
    </xf>
    <xf numFmtId="1" fontId="4" fillId="22" borderId="75" xfId="0" applyNumberFormat="1" applyFont="1" applyFill="1" applyBorder="1" applyAlignment="1">
      <alignment horizontal="left" vertical="center" wrapText="1"/>
    </xf>
    <xf numFmtId="10" fontId="15" fillId="0" borderId="35" xfId="1" applyNumberFormat="1" applyFont="1" applyFill="1" applyBorder="1" applyAlignment="1">
      <alignment horizontal="center" vertical="center"/>
    </xf>
    <xf numFmtId="1" fontId="4" fillId="22" borderId="80" xfId="0" applyNumberFormat="1" applyFont="1" applyFill="1" applyBorder="1" applyAlignment="1">
      <alignment horizontal="left" vertical="center" wrapText="1"/>
    </xf>
    <xf numFmtId="0" fontId="12" fillId="22" borderId="65" xfId="4" applyFont="1" applyFill="1" applyBorder="1" applyAlignment="1" applyProtection="1">
      <alignment horizontal="center" vertical="center" wrapText="1"/>
      <protection locked="0"/>
    </xf>
    <xf numFmtId="0" fontId="12" fillId="22" borderId="65" xfId="0" applyFont="1" applyFill="1" applyBorder="1" applyAlignment="1">
      <alignment horizontal="left" vertical="center" wrapText="1"/>
    </xf>
    <xf numFmtId="0" fontId="12" fillId="22" borderId="26" xfId="4" applyFont="1" applyFill="1" applyBorder="1" applyAlignment="1" applyProtection="1">
      <alignment horizontal="center" vertical="center" wrapText="1"/>
      <protection locked="0"/>
    </xf>
    <xf numFmtId="0" fontId="13" fillId="21" borderId="37" xfId="4" applyFont="1" applyFill="1" applyBorder="1" applyAlignment="1" applyProtection="1">
      <alignment horizontal="center" vertical="center" wrapText="1"/>
      <protection locked="0"/>
    </xf>
    <xf numFmtId="0" fontId="4" fillId="21" borderId="37" xfId="4" applyFont="1" applyFill="1" applyBorder="1" applyAlignment="1" applyProtection="1">
      <alignment horizontal="left" vertical="center" wrapText="1"/>
      <protection locked="0"/>
    </xf>
    <xf numFmtId="0" fontId="14" fillId="21" borderId="37" xfId="0" applyFont="1" applyFill="1" applyBorder="1" applyAlignment="1">
      <alignment horizontal="center" vertical="center" wrapText="1"/>
    </xf>
    <xf numFmtId="0" fontId="4" fillId="21" borderId="37" xfId="0" applyFont="1" applyFill="1" applyBorder="1" applyAlignment="1">
      <alignment horizontal="center" vertical="center" wrapText="1"/>
    </xf>
    <xf numFmtId="0" fontId="12" fillId="22" borderId="46" xfId="4" applyFont="1" applyFill="1" applyBorder="1" applyAlignment="1" applyProtection="1">
      <alignment horizontal="center" vertical="center" wrapText="1"/>
      <protection locked="0"/>
    </xf>
    <xf numFmtId="0" fontId="4" fillId="22" borderId="10" xfId="0" applyFont="1" applyFill="1" applyBorder="1" applyAlignment="1">
      <alignment horizontal="center" vertical="center" wrapText="1"/>
    </xf>
    <xf numFmtId="0" fontId="4" fillId="22" borderId="6" xfId="4" applyFont="1" applyFill="1" applyBorder="1" applyAlignment="1" applyProtection="1">
      <alignment horizontal="left" vertical="center" wrapText="1"/>
      <protection locked="0"/>
    </xf>
    <xf numFmtId="0" fontId="12" fillId="22" borderId="13" xfId="4" applyFont="1" applyFill="1" applyBorder="1" applyAlignment="1" applyProtection="1">
      <alignment horizontal="center" vertical="center" wrapText="1"/>
      <protection locked="0"/>
    </xf>
    <xf numFmtId="0" fontId="4" fillId="22" borderId="22" xfId="0" applyFont="1" applyFill="1" applyBorder="1" applyAlignment="1">
      <alignment horizontal="center" vertical="center" wrapText="1"/>
    </xf>
    <xf numFmtId="0" fontId="4" fillId="22" borderId="75" xfId="4" applyFont="1" applyFill="1" applyBorder="1" applyAlignment="1" applyProtection="1">
      <alignment horizontal="left" vertical="center" wrapText="1"/>
      <protection locked="0"/>
    </xf>
    <xf numFmtId="0" fontId="4" fillId="22" borderId="37" xfId="0" applyFont="1" applyFill="1" applyBorder="1" applyAlignment="1">
      <alignment horizontal="center" vertical="center" wrapText="1"/>
    </xf>
    <xf numFmtId="0" fontId="4" fillId="22" borderId="80" xfId="4" applyFont="1" applyFill="1" applyBorder="1" applyAlignment="1" applyProtection="1">
      <alignment horizontal="left" vertical="center" wrapText="1"/>
      <protection locked="0"/>
    </xf>
    <xf numFmtId="0" fontId="4" fillId="22" borderId="6" xfId="0" applyFont="1" applyFill="1" applyBorder="1" applyAlignment="1">
      <alignment horizontal="left" vertical="center" wrapText="1"/>
    </xf>
    <xf numFmtId="0" fontId="12" fillId="22" borderId="13" xfId="0" applyFont="1" applyFill="1" applyBorder="1" applyAlignment="1">
      <alignment horizontal="center" vertical="center" wrapText="1"/>
    </xf>
    <xf numFmtId="10" fontId="15" fillId="0" borderId="7" xfId="0" applyNumberFormat="1" applyFont="1" applyBorder="1" applyAlignment="1">
      <alignment horizontal="center" vertical="center"/>
    </xf>
    <xf numFmtId="0" fontId="4" fillId="22" borderId="75" xfId="0" applyFont="1" applyFill="1" applyBorder="1" applyAlignment="1">
      <alignment horizontal="left" vertical="center" wrapText="1"/>
    </xf>
    <xf numFmtId="0" fontId="12" fillId="22" borderId="26" xfId="0" applyFont="1" applyFill="1" applyBorder="1" applyAlignment="1">
      <alignment horizontal="center" vertical="center" wrapText="1"/>
    </xf>
    <xf numFmtId="10" fontId="15" fillId="0" borderId="154" xfId="0" applyNumberFormat="1" applyFont="1" applyBorder="1" applyAlignment="1">
      <alignment horizontal="center" vertical="center"/>
    </xf>
    <xf numFmtId="0" fontId="20" fillId="0" borderId="0" xfId="0" applyFont="1" applyAlignment="1">
      <alignment wrapText="1"/>
    </xf>
    <xf numFmtId="0" fontId="4" fillId="22" borderId="80" xfId="0" applyFont="1" applyFill="1" applyBorder="1" applyAlignment="1">
      <alignment horizontal="left" vertical="center" wrapText="1"/>
    </xf>
    <xf numFmtId="0" fontId="12" fillId="22" borderId="46" xfId="0" applyFont="1" applyFill="1" applyBorder="1" applyAlignment="1">
      <alignment horizontal="center" vertical="center" wrapText="1"/>
    </xf>
    <xf numFmtId="0" fontId="4" fillId="21" borderId="10" xfId="4" applyFont="1" applyFill="1" applyBorder="1" applyAlignment="1" applyProtection="1">
      <alignment horizontal="center" vertical="center" wrapText="1"/>
      <protection locked="0"/>
    </xf>
    <xf numFmtId="0" fontId="4" fillId="22" borderId="11" xfId="4" applyFont="1" applyFill="1" applyBorder="1" applyAlignment="1" applyProtection="1">
      <alignment horizontal="left" vertical="center" wrapText="1"/>
      <protection locked="0"/>
    </xf>
    <xf numFmtId="0" fontId="12" fillId="22" borderId="7" xfId="4" applyFont="1" applyFill="1" applyBorder="1" applyAlignment="1" applyProtection="1">
      <alignment horizontal="center" vertical="center" wrapText="1"/>
      <protection locked="0"/>
    </xf>
    <xf numFmtId="0" fontId="12" fillId="21" borderId="7" xfId="4" applyFont="1" applyFill="1" applyBorder="1" applyAlignment="1" applyProtection="1">
      <alignment horizontal="center" vertical="center" wrapText="1"/>
      <protection locked="0"/>
    </xf>
    <xf numFmtId="10" fontId="12" fillId="21" borderId="7" xfId="1" applyNumberFormat="1" applyFont="1" applyFill="1" applyBorder="1" applyAlignment="1" applyProtection="1">
      <alignment horizontal="center" vertical="center" wrapText="1"/>
      <protection locked="0"/>
    </xf>
    <xf numFmtId="0" fontId="12" fillId="21" borderId="7" xfId="0" applyFont="1" applyFill="1" applyBorder="1" applyAlignment="1">
      <alignment horizontal="left" vertical="center" wrapText="1"/>
    </xf>
    <xf numFmtId="164" fontId="12" fillId="21" borderId="12" xfId="3" applyNumberFormat="1" applyFont="1" applyFill="1" applyBorder="1" applyAlignment="1">
      <alignment horizontal="center" vertical="center" wrapText="1"/>
    </xf>
    <xf numFmtId="0" fontId="4" fillId="21" borderId="22" xfId="4" applyFont="1" applyFill="1" applyBorder="1" applyAlignment="1" applyProtection="1">
      <alignment horizontal="center" vertical="center" wrapText="1"/>
      <protection locked="0"/>
    </xf>
    <xf numFmtId="0" fontId="4" fillId="22" borderId="23" xfId="4" applyFont="1" applyFill="1" applyBorder="1" applyAlignment="1" applyProtection="1">
      <alignment horizontal="left" vertical="center" wrapText="1"/>
      <protection locked="0"/>
    </xf>
    <xf numFmtId="0" fontId="12" fillId="22" borderId="24" xfId="4" applyFont="1" applyFill="1" applyBorder="1" applyAlignment="1" applyProtection="1">
      <alignment horizontal="center" vertical="center" wrapText="1"/>
      <protection locked="0"/>
    </xf>
    <xf numFmtId="0" fontId="12" fillId="21" borderId="24" xfId="4" applyFont="1" applyFill="1" applyBorder="1" applyAlignment="1" applyProtection="1">
      <alignment horizontal="center" vertical="center" wrapText="1"/>
      <protection locked="0"/>
    </xf>
    <xf numFmtId="10" fontId="12" fillId="21" borderId="24" xfId="1" applyNumberFormat="1" applyFont="1" applyFill="1" applyBorder="1" applyAlignment="1" applyProtection="1">
      <alignment horizontal="center" vertical="center" wrapText="1"/>
      <protection locked="0"/>
    </xf>
    <xf numFmtId="0" fontId="12" fillId="21" borderId="65" xfId="0" applyFont="1" applyFill="1" applyBorder="1" applyAlignment="1">
      <alignment horizontal="left" vertical="center" wrapText="1"/>
    </xf>
    <xf numFmtId="164" fontId="12" fillId="21" borderId="66" xfId="3" applyNumberFormat="1" applyFont="1" applyFill="1" applyBorder="1" applyAlignment="1">
      <alignment horizontal="center" vertical="center" wrapText="1"/>
    </xf>
    <xf numFmtId="0" fontId="12" fillId="21" borderId="67" xfId="0" applyFont="1" applyFill="1" applyBorder="1" applyAlignment="1">
      <alignment horizontal="left" vertical="center" wrapText="1"/>
    </xf>
    <xf numFmtId="164" fontId="12" fillId="21" borderId="68" xfId="3" applyNumberFormat="1" applyFont="1" applyFill="1" applyBorder="1" applyAlignment="1">
      <alignment horizontal="center" vertical="center" wrapText="1"/>
    </xf>
    <xf numFmtId="0" fontId="4" fillId="21" borderId="37" xfId="4" applyFont="1" applyFill="1" applyBorder="1" applyAlignment="1" applyProtection="1">
      <alignment horizontal="center" vertical="center" wrapText="1"/>
      <protection locked="0"/>
    </xf>
    <xf numFmtId="0" fontId="4" fillId="22" borderId="43" xfId="4" applyFont="1" applyFill="1" applyBorder="1" applyAlignment="1" applyProtection="1">
      <alignment horizontal="left" vertical="center" wrapText="1"/>
      <protection locked="0"/>
    </xf>
    <xf numFmtId="0" fontId="12" fillId="22" borderId="44" xfId="4" applyFont="1" applyFill="1" applyBorder="1" applyAlignment="1" applyProtection="1">
      <alignment horizontal="center" vertical="center" wrapText="1"/>
      <protection locked="0"/>
    </xf>
    <xf numFmtId="0" fontId="12" fillId="21" borderId="44" xfId="4" applyFont="1" applyFill="1" applyBorder="1" applyAlignment="1" applyProtection="1">
      <alignment horizontal="center" vertical="center" wrapText="1"/>
      <protection locked="0"/>
    </xf>
    <xf numFmtId="10" fontId="12" fillId="21" borderId="44" xfId="1" applyNumberFormat="1" applyFont="1" applyFill="1" applyBorder="1" applyAlignment="1" applyProtection="1">
      <alignment horizontal="center" vertical="center" wrapText="1"/>
      <protection locked="0"/>
    </xf>
    <xf numFmtId="10" fontId="15" fillId="23" borderId="11" xfId="0" applyNumberFormat="1" applyFont="1" applyFill="1" applyBorder="1" applyAlignment="1">
      <alignment horizontal="center" vertical="center"/>
    </xf>
    <xf numFmtId="10" fontId="15" fillId="23" borderId="15" xfId="0" applyNumberFormat="1" applyFont="1" applyFill="1" applyBorder="1" applyAlignment="1">
      <alignment horizontal="center" vertical="center"/>
    </xf>
    <xf numFmtId="10" fontId="15" fillId="23" borderId="54" xfId="0" applyNumberFormat="1" applyFont="1" applyFill="1" applyBorder="1" applyAlignment="1">
      <alignment horizontal="center" vertical="center"/>
    </xf>
    <xf numFmtId="10" fontId="15" fillId="23" borderId="12" xfId="0" applyNumberFormat="1" applyFont="1" applyFill="1" applyBorder="1" applyAlignment="1">
      <alignment horizontal="center" vertical="center"/>
    </xf>
    <xf numFmtId="10" fontId="15" fillId="23" borderId="23" xfId="0" applyNumberFormat="1" applyFont="1" applyFill="1" applyBorder="1" applyAlignment="1">
      <alignment horizontal="center" vertical="center"/>
    </xf>
    <xf numFmtId="10" fontId="15" fillId="23" borderId="40" xfId="0" applyNumberFormat="1" applyFont="1" applyFill="1" applyBorder="1" applyAlignment="1">
      <alignment horizontal="center" vertical="center"/>
    </xf>
    <xf numFmtId="10" fontId="15" fillId="23" borderId="41" xfId="0" applyNumberFormat="1" applyFont="1" applyFill="1" applyBorder="1" applyAlignment="1">
      <alignment horizontal="center" vertical="center"/>
    </xf>
    <xf numFmtId="10" fontId="15" fillId="23" borderId="25" xfId="0" applyNumberFormat="1" applyFont="1" applyFill="1" applyBorder="1" applyAlignment="1">
      <alignment horizontal="center" vertical="center"/>
    </xf>
    <xf numFmtId="0" fontId="12" fillId="22" borderId="7" xfId="0" applyFont="1" applyFill="1" applyBorder="1" applyAlignment="1">
      <alignment horizontal="left" vertical="center" wrapText="1"/>
    </xf>
    <xf numFmtId="10" fontId="19" fillId="8" borderId="77" xfId="0" applyNumberFormat="1" applyFont="1" applyFill="1" applyBorder="1" applyAlignment="1" applyProtection="1">
      <alignment horizontal="center" vertical="center"/>
      <protection locked="0"/>
    </xf>
    <xf numFmtId="10" fontId="19" fillId="8" borderId="73" xfId="0" applyNumberFormat="1" applyFont="1" applyFill="1" applyBorder="1" applyAlignment="1" applyProtection="1">
      <alignment horizontal="center" vertical="center"/>
      <protection locked="0"/>
    </xf>
    <xf numFmtId="10" fontId="19" fillId="8" borderId="74" xfId="0" applyNumberFormat="1" applyFont="1" applyFill="1" applyBorder="1" applyAlignment="1" applyProtection="1">
      <alignment horizontal="center" vertical="center"/>
      <protection locked="0"/>
    </xf>
    <xf numFmtId="0" fontId="4" fillId="21" borderId="21" xfId="0" applyFont="1" applyFill="1" applyBorder="1" applyAlignment="1">
      <alignment horizontal="left" vertical="center" wrapText="1"/>
    </xf>
    <xf numFmtId="0" fontId="14" fillId="21" borderId="7" xfId="0" applyFont="1" applyFill="1" applyBorder="1" applyAlignment="1">
      <alignment horizontal="center" vertical="center"/>
    </xf>
    <xf numFmtId="0" fontId="12" fillId="21" borderId="13" xfId="4" applyFont="1" applyFill="1" applyBorder="1" applyAlignment="1" applyProtection="1">
      <alignment horizontal="center" vertical="center" wrapText="1"/>
      <protection locked="0"/>
    </xf>
    <xf numFmtId="0" fontId="12" fillId="21" borderId="13" xfId="0" applyFont="1" applyFill="1" applyBorder="1" applyAlignment="1">
      <alignment horizontal="left" vertical="center" wrapText="1"/>
    </xf>
    <xf numFmtId="10" fontId="15" fillId="0" borderId="29" xfId="0" applyNumberFormat="1" applyFont="1" applyBorder="1" applyAlignment="1">
      <alignment horizontal="center" vertical="center"/>
    </xf>
    <xf numFmtId="10" fontId="15" fillId="0" borderId="30" xfId="0" applyNumberFormat="1" applyFont="1" applyBorder="1" applyAlignment="1">
      <alignment horizontal="center" vertical="center"/>
    </xf>
    <xf numFmtId="10" fontId="15" fillId="0" borderId="42" xfId="0" applyNumberFormat="1" applyFont="1" applyBorder="1" applyAlignment="1">
      <alignment horizontal="center" vertical="center"/>
    </xf>
    <xf numFmtId="0" fontId="4" fillId="21" borderId="0" xfId="0" applyFont="1" applyFill="1" applyAlignment="1">
      <alignment horizontal="left" vertical="center" wrapText="1"/>
    </xf>
    <xf numFmtId="0" fontId="14" fillId="21" borderId="24" xfId="0" applyFont="1" applyFill="1" applyBorder="1" applyAlignment="1">
      <alignment horizontal="center" vertical="center"/>
    </xf>
    <xf numFmtId="0" fontId="12" fillId="21" borderId="26" xfId="4" applyFont="1" applyFill="1" applyBorder="1" applyAlignment="1" applyProtection="1">
      <alignment horizontal="center" vertical="center" wrapText="1"/>
      <protection locked="0"/>
    </xf>
    <xf numFmtId="0" fontId="12" fillId="21" borderId="26" xfId="0" applyFont="1" applyFill="1" applyBorder="1" applyAlignment="1">
      <alignment horizontal="left" vertical="center" wrapText="1"/>
    </xf>
    <xf numFmtId="10" fontId="19" fillId="8" borderId="145" xfId="0" applyNumberFormat="1" applyFont="1" applyFill="1" applyBorder="1" applyAlignment="1" applyProtection="1">
      <alignment horizontal="center" vertical="center"/>
      <protection locked="0"/>
    </xf>
    <xf numFmtId="10" fontId="19" fillId="8" borderId="146" xfId="0" applyNumberFormat="1" applyFont="1" applyFill="1" applyBorder="1" applyAlignment="1" applyProtection="1">
      <alignment horizontal="center" vertical="center"/>
      <protection locked="0"/>
    </xf>
    <xf numFmtId="10" fontId="19" fillId="8" borderId="147" xfId="0" applyNumberFormat="1" applyFont="1" applyFill="1" applyBorder="1" applyAlignment="1" applyProtection="1">
      <alignment horizontal="center" vertical="center"/>
      <protection locked="0"/>
    </xf>
    <xf numFmtId="164" fontId="12" fillId="22" borderId="81" xfId="3" applyNumberFormat="1" applyFont="1" applyFill="1" applyBorder="1" applyAlignment="1">
      <alignment horizontal="center" vertical="center" wrapText="1"/>
    </xf>
    <xf numFmtId="164" fontId="12" fillId="22" borderId="82" xfId="3" applyNumberFormat="1" applyFont="1" applyFill="1" applyBorder="1" applyAlignment="1">
      <alignment horizontal="center" vertical="center" wrapText="1"/>
    </xf>
    <xf numFmtId="0" fontId="4" fillId="21" borderId="55" xfId="0" applyFont="1" applyFill="1" applyBorder="1" applyAlignment="1">
      <alignment horizontal="left" vertical="center" wrapText="1"/>
    </xf>
    <xf numFmtId="0" fontId="14" fillId="21" borderId="44" xfId="0" applyFont="1" applyFill="1" applyBorder="1" applyAlignment="1">
      <alignment horizontal="center" vertical="center"/>
    </xf>
    <xf numFmtId="0" fontId="12" fillId="21" borderId="46" xfId="4" applyFont="1" applyFill="1" applyBorder="1" applyAlignment="1" applyProtection="1">
      <alignment horizontal="center" vertical="center" wrapText="1"/>
      <protection locked="0"/>
    </xf>
    <xf numFmtId="0" fontId="12" fillId="21" borderId="46" xfId="0" applyFont="1" applyFill="1" applyBorder="1" applyAlignment="1">
      <alignment horizontal="left" vertical="center" wrapText="1"/>
    </xf>
    <xf numFmtId="0" fontId="12" fillId="21" borderId="37" xfId="4" applyFont="1" applyFill="1" applyBorder="1" applyAlignment="1" applyProtection="1">
      <alignment horizontal="center" vertical="center" wrapText="1"/>
      <protection locked="0"/>
    </xf>
    <xf numFmtId="0" fontId="4" fillId="22" borderId="21" xfId="0" applyFont="1" applyFill="1" applyBorder="1" applyAlignment="1">
      <alignment horizontal="left" vertical="center" wrapText="1"/>
    </xf>
    <xf numFmtId="0" fontId="12" fillId="22" borderId="7" xfId="0" applyFont="1" applyFill="1" applyBorder="1" applyAlignment="1">
      <alignment horizontal="center" vertical="center" wrapText="1"/>
    </xf>
    <xf numFmtId="0" fontId="4" fillId="22" borderId="0" xfId="0" applyFont="1" applyFill="1" applyAlignment="1">
      <alignment horizontal="left" vertical="center" wrapText="1"/>
    </xf>
    <xf numFmtId="0" fontId="12" fillId="22" borderId="24" xfId="0" applyFont="1" applyFill="1" applyBorder="1" applyAlignment="1">
      <alignment horizontal="center" vertical="center" wrapText="1"/>
    </xf>
    <xf numFmtId="0" fontId="4" fillId="22" borderId="55" xfId="0" applyFont="1" applyFill="1" applyBorder="1" applyAlignment="1">
      <alignment horizontal="left" vertical="center" wrapText="1"/>
    </xf>
    <xf numFmtId="0" fontId="12" fillId="22" borderId="44" xfId="0" applyFont="1" applyFill="1" applyBorder="1" applyAlignment="1">
      <alignment horizontal="center" vertical="center" wrapText="1"/>
    </xf>
    <xf numFmtId="9" fontId="12" fillId="22" borderId="14" xfId="3" applyFont="1" applyFill="1" applyBorder="1" applyAlignment="1">
      <alignment horizontal="center" vertical="center" wrapText="1"/>
    </xf>
    <xf numFmtId="10" fontId="12" fillId="21" borderId="10" xfId="0" applyNumberFormat="1" applyFont="1" applyFill="1" applyBorder="1" applyAlignment="1">
      <alignment horizontal="center" vertical="center" wrapText="1"/>
    </xf>
    <xf numFmtId="9" fontId="12" fillId="22" borderId="27" xfId="3" applyFont="1" applyFill="1" applyBorder="1" applyAlignment="1">
      <alignment horizontal="center" vertical="center" wrapText="1"/>
    </xf>
    <xf numFmtId="10" fontId="12" fillId="21" borderId="22" xfId="0" applyNumberFormat="1" applyFont="1" applyFill="1" applyBorder="1" applyAlignment="1">
      <alignment horizontal="center" vertical="center" wrapText="1"/>
    </xf>
    <xf numFmtId="9" fontId="12" fillId="22" borderId="47" xfId="3" applyFont="1" applyFill="1" applyBorder="1" applyAlignment="1">
      <alignment horizontal="center" vertical="center" wrapText="1"/>
    </xf>
    <xf numFmtId="0" fontId="4" fillId="24" borderId="6" xfId="4" applyFont="1" applyFill="1" applyBorder="1" applyAlignment="1" applyProtection="1">
      <alignment horizontal="left" vertical="center" wrapText="1"/>
      <protection locked="0"/>
    </xf>
    <xf numFmtId="0" fontId="4" fillId="24" borderId="75" xfId="4" applyFont="1" applyFill="1" applyBorder="1" applyAlignment="1" applyProtection="1">
      <alignment horizontal="left" vertical="center" wrapText="1"/>
      <protection locked="0"/>
    </xf>
    <xf numFmtId="0" fontId="4" fillId="24" borderId="80" xfId="4" applyFont="1" applyFill="1" applyBorder="1" applyAlignment="1" applyProtection="1">
      <alignment horizontal="left" vertical="center" wrapText="1"/>
      <protection locked="0"/>
    </xf>
    <xf numFmtId="10" fontId="12" fillId="21" borderId="37" xfId="0" applyNumberFormat="1" applyFont="1" applyFill="1" applyBorder="1" applyAlignment="1">
      <alignment horizontal="center" vertical="center" wrapText="1"/>
    </xf>
    <xf numFmtId="164" fontId="12" fillId="22" borderId="66" xfId="3" applyNumberFormat="1" applyFont="1" applyFill="1" applyBorder="1" applyAlignment="1">
      <alignment horizontal="center" vertical="center" wrapText="1"/>
    </xf>
    <xf numFmtId="0" fontId="12" fillId="22" borderId="67" xfId="0" applyFont="1" applyFill="1" applyBorder="1" applyAlignment="1">
      <alignment horizontal="left" vertical="center" wrapText="1"/>
    </xf>
    <xf numFmtId="164" fontId="12" fillId="22" borderId="68" xfId="3" applyNumberFormat="1" applyFont="1" applyFill="1" applyBorder="1" applyAlignment="1">
      <alignment horizontal="center" vertical="center" wrapText="1"/>
    </xf>
    <xf numFmtId="0" fontId="12" fillId="22" borderId="24" xfId="2" applyFont="1" applyFill="1" applyBorder="1" applyAlignment="1">
      <alignment horizontal="left" vertical="center" wrapText="1"/>
    </xf>
    <xf numFmtId="0" fontId="12" fillId="22" borderId="65" xfId="2" applyFont="1" applyFill="1" applyBorder="1" applyAlignment="1">
      <alignment horizontal="left" vertical="center" wrapText="1"/>
    </xf>
    <xf numFmtId="0" fontId="12" fillId="22" borderId="67" xfId="2" applyFont="1" applyFill="1" applyBorder="1" applyAlignment="1">
      <alignment horizontal="left" vertical="center" wrapText="1"/>
    </xf>
    <xf numFmtId="0" fontId="12" fillId="22" borderId="44" xfId="2" applyFont="1" applyFill="1" applyBorder="1" applyAlignment="1">
      <alignment horizontal="left" vertical="center" wrapText="1"/>
    </xf>
    <xf numFmtId="9" fontId="4" fillId="22" borderId="6" xfId="0" applyNumberFormat="1" applyFont="1" applyFill="1" applyBorder="1" applyAlignment="1">
      <alignment horizontal="left" vertical="center" wrapText="1"/>
    </xf>
    <xf numFmtId="9" fontId="12" fillId="22" borderId="7" xfId="0" applyNumberFormat="1" applyFont="1" applyFill="1" applyBorder="1" applyAlignment="1">
      <alignment horizontal="center" vertical="center" wrapText="1"/>
    </xf>
    <xf numFmtId="0" fontId="12" fillId="22" borderId="7" xfId="2" applyFont="1" applyFill="1" applyBorder="1" applyAlignment="1">
      <alignment horizontal="left" vertical="center" wrapText="1"/>
    </xf>
    <xf numFmtId="164" fontId="12" fillId="22" borderId="12" xfId="3" applyNumberFormat="1" applyFont="1" applyFill="1" applyBorder="1" applyAlignment="1">
      <alignment horizontal="center" vertical="center" wrapText="1"/>
    </xf>
    <xf numFmtId="9" fontId="4" fillId="22" borderId="75" xfId="0" applyNumberFormat="1" applyFont="1" applyFill="1" applyBorder="1" applyAlignment="1">
      <alignment horizontal="left" vertical="center" wrapText="1"/>
    </xf>
    <xf numFmtId="9" fontId="12" fillId="22" borderId="24" xfId="0" applyNumberFormat="1" applyFont="1" applyFill="1" applyBorder="1" applyAlignment="1">
      <alignment horizontal="center" vertical="center" wrapText="1"/>
    </xf>
    <xf numFmtId="9" fontId="4" fillId="22" borderId="80" xfId="0" applyNumberFormat="1" applyFont="1" applyFill="1" applyBorder="1" applyAlignment="1">
      <alignment horizontal="left" vertical="center" wrapText="1"/>
    </xf>
    <xf numFmtId="9" fontId="12" fillId="22" borderId="44" xfId="0" applyNumberFormat="1" applyFont="1" applyFill="1" applyBorder="1" applyAlignment="1">
      <alignment horizontal="center" vertical="center" wrapText="1"/>
    </xf>
    <xf numFmtId="0" fontId="12" fillId="22" borderId="7" xfId="4" applyFont="1" applyFill="1" applyBorder="1" applyAlignment="1" applyProtection="1">
      <alignment horizontal="center" vertical="top" wrapText="1"/>
      <protection locked="0"/>
    </xf>
    <xf numFmtId="0" fontId="29" fillId="0" borderId="38"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39" xfId="0" applyFont="1" applyBorder="1" applyAlignment="1">
      <alignment horizontal="center" vertical="center" wrapText="1"/>
    </xf>
    <xf numFmtId="0" fontId="12" fillId="22" borderId="24" xfId="4" applyFont="1" applyFill="1" applyBorder="1" applyAlignment="1" applyProtection="1">
      <alignment horizontal="center" vertical="top" wrapText="1"/>
      <protection locked="0"/>
    </xf>
    <xf numFmtId="0" fontId="18" fillId="21" borderId="37" xfId="2" applyFont="1" applyFill="1" applyBorder="1" applyAlignment="1">
      <alignment horizontal="center" vertical="center" textRotation="90" wrapText="1"/>
    </xf>
    <xf numFmtId="0" fontId="18" fillId="21" borderId="22" xfId="2" applyFont="1" applyFill="1" applyBorder="1" applyAlignment="1">
      <alignment horizontal="center" vertical="center" textRotation="90" wrapText="1"/>
    </xf>
    <xf numFmtId="0" fontId="4" fillId="21" borderId="8" xfId="0" applyFont="1" applyFill="1" applyBorder="1" applyAlignment="1">
      <alignment horizontal="center" vertical="center" wrapText="1"/>
    </xf>
    <xf numFmtId="0" fontId="4" fillId="22" borderId="69" xfId="4" applyFont="1" applyFill="1" applyBorder="1" applyAlignment="1" applyProtection="1">
      <alignment horizontal="left" vertical="center" wrapText="1"/>
      <protection locked="0"/>
    </xf>
    <xf numFmtId="0" fontId="14" fillId="22" borderId="13" xfId="0" applyFont="1" applyFill="1" applyBorder="1" applyAlignment="1">
      <alignment horizontal="center" vertical="center"/>
    </xf>
    <xf numFmtId="10" fontId="12" fillId="22" borderId="13" xfId="1" applyNumberFormat="1" applyFont="1" applyFill="1" applyBorder="1" applyAlignment="1" applyProtection="1">
      <alignment horizontal="center" vertical="center" wrapText="1"/>
      <protection locked="0"/>
    </xf>
    <xf numFmtId="0" fontId="4" fillId="21" borderId="35" xfId="0" applyFont="1" applyFill="1" applyBorder="1" applyAlignment="1">
      <alignment horizontal="center" vertical="center" wrapText="1"/>
    </xf>
    <xf numFmtId="0" fontId="4" fillId="22" borderId="38" xfId="4" applyFont="1" applyFill="1" applyBorder="1" applyAlignment="1" applyProtection="1">
      <alignment horizontal="left" vertical="center" wrapText="1"/>
      <protection locked="0"/>
    </xf>
    <xf numFmtId="0" fontId="14" fillId="22" borderId="26" xfId="0" applyFont="1" applyFill="1" applyBorder="1" applyAlignment="1">
      <alignment horizontal="center" vertical="center"/>
    </xf>
    <xf numFmtId="10" fontId="12" fillId="22" borderId="26" xfId="1" applyNumberFormat="1" applyFont="1" applyFill="1" applyBorder="1" applyAlignment="1" applyProtection="1">
      <alignment horizontal="center" vertical="center" wrapText="1"/>
      <protection locked="0"/>
    </xf>
    <xf numFmtId="0" fontId="4" fillId="22" borderId="70" xfId="4" applyFont="1" applyFill="1" applyBorder="1" applyAlignment="1" applyProtection="1">
      <alignment horizontal="left" vertical="center" wrapText="1"/>
      <protection locked="0"/>
    </xf>
    <xf numFmtId="0" fontId="14" fillId="22" borderId="46" xfId="0" applyFont="1" applyFill="1" applyBorder="1" applyAlignment="1">
      <alignment horizontal="center" vertical="center"/>
    </xf>
    <xf numFmtId="10" fontId="12" fillId="22" borderId="46" xfId="1" applyNumberFormat="1" applyFont="1" applyFill="1" applyBorder="1" applyAlignment="1" applyProtection="1">
      <alignment horizontal="center" vertical="center" wrapText="1"/>
      <protection locked="0"/>
    </xf>
    <xf numFmtId="0" fontId="10" fillId="5" borderId="37" xfId="0" applyFont="1" applyFill="1" applyBorder="1" applyAlignment="1">
      <alignment horizontal="center" vertical="center"/>
    </xf>
    <xf numFmtId="0" fontId="33" fillId="21" borderId="69" xfId="4" applyFont="1" applyFill="1" applyBorder="1" applyAlignment="1" applyProtection="1">
      <alignment horizontal="left" vertical="center" wrapText="1"/>
      <protection locked="0"/>
    </xf>
    <xf numFmtId="0" fontId="33" fillId="21" borderId="13" xfId="4" applyFont="1" applyFill="1" applyBorder="1" applyAlignment="1" applyProtection="1">
      <alignment horizontal="center" vertical="center" wrapText="1"/>
      <protection locked="0"/>
    </xf>
    <xf numFmtId="10" fontId="33" fillId="21" borderId="13" xfId="4" applyNumberFormat="1" applyFont="1" applyFill="1" applyBorder="1" applyAlignment="1" applyProtection="1">
      <alignment horizontal="center" vertical="center" wrapText="1"/>
      <protection locked="0"/>
    </xf>
    <xf numFmtId="0" fontId="33" fillId="21" borderId="13" xfId="0" applyFont="1" applyFill="1" applyBorder="1" applyAlignment="1">
      <alignment horizontal="left" vertical="center" wrapText="1"/>
    </xf>
    <xf numFmtId="164" fontId="33" fillId="21" borderId="14" xfId="3" applyNumberFormat="1" applyFont="1" applyFill="1" applyBorder="1" applyAlignment="1">
      <alignment horizontal="center" vertical="center" wrapText="1"/>
    </xf>
    <xf numFmtId="0" fontId="33" fillId="21" borderId="38" xfId="4" applyFont="1" applyFill="1" applyBorder="1" applyAlignment="1" applyProtection="1">
      <alignment horizontal="left" vertical="center" wrapText="1"/>
      <protection locked="0"/>
    </xf>
    <xf numFmtId="0" fontId="33" fillId="21" borderId="26" xfId="4" applyFont="1" applyFill="1" applyBorder="1" applyAlignment="1" applyProtection="1">
      <alignment horizontal="center" vertical="center" wrapText="1"/>
      <protection locked="0"/>
    </xf>
    <xf numFmtId="10" fontId="33" fillId="21" borderId="26" xfId="4" applyNumberFormat="1" applyFont="1" applyFill="1" applyBorder="1" applyAlignment="1" applyProtection="1">
      <alignment horizontal="center" vertical="center" wrapText="1"/>
      <protection locked="0"/>
    </xf>
    <xf numFmtId="0" fontId="33" fillId="21" borderId="26" xfId="0" applyFont="1" applyFill="1" applyBorder="1" applyAlignment="1">
      <alignment horizontal="left" vertical="center" wrapText="1"/>
    </xf>
    <xf numFmtId="164" fontId="33" fillId="21" borderId="27" xfId="3" applyNumberFormat="1" applyFont="1" applyFill="1" applyBorder="1" applyAlignment="1">
      <alignment horizontal="center" vertical="center" wrapText="1"/>
    </xf>
    <xf numFmtId="0" fontId="33" fillId="21" borderId="67" xfId="0" applyFont="1" applyFill="1" applyBorder="1" applyAlignment="1">
      <alignment horizontal="left" vertical="center" wrapText="1"/>
    </xf>
    <xf numFmtId="164" fontId="33" fillId="21" borderId="68" xfId="3" applyNumberFormat="1" applyFont="1" applyFill="1" applyBorder="1" applyAlignment="1">
      <alignment horizontal="center" vertical="center" wrapText="1"/>
    </xf>
    <xf numFmtId="0" fontId="14" fillId="21" borderId="65" xfId="0" applyFont="1" applyFill="1" applyBorder="1" applyAlignment="1">
      <alignment horizontal="center" vertical="center"/>
    </xf>
    <xf numFmtId="10" fontId="33" fillId="21" borderId="46" xfId="4" applyNumberFormat="1" applyFont="1" applyFill="1" applyBorder="1" applyAlignment="1" applyProtection="1">
      <alignment horizontal="center" vertical="center" wrapText="1"/>
      <protection locked="0"/>
    </xf>
    <xf numFmtId="0" fontId="33" fillId="21" borderId="65" xfId="0" applyFont="1" applyFill="1" applyBorder="1" applyAlignment="1">
      <alignment horizontal="left" vertical="center" wrapText="1"/>
    </xf>
    <xf numFmtId="164" fontId="33" fillId="21" borderId="66" xfId="3" applyNumberFormat="1" applyFont="1" applyFill="1" applyBorder="1" applyAlignment="1">
      <alignment horizontal="center" vertical="center" wrapText="1"/>
    </xf>
    <xf numFmtId="0" fontId="13" fillId="21" borderId="104" xfId="2" applyFont="1" applyFill="1" applyBorder="1" applyAlignment="1">
      <alignment horizontal="center" vertical="center" wrapText="1"/>
    </xf>
    <xf numFmtId="0" fontId="4" fillId="21" borderId="104" xfId="2" applyFont="1" applyFill="1" applyBorder="1" applyAlignment="1">
      <alignment horizontal="center" vertical="center" wrapText="1"/>
    </xf>
    <xf numFmtId="0" fontId="14" fillId="21" borderId="104" xfId="0" applyFont="1" applyFill="1" applyBorder="1" applyAlignment="1">
      <alignment horizontal="center" vertical="center" wrapText="1"/>
    </xf>
    <xf numFmtId="0" fontId="4" fillId="21" borderId="155" xfId="0" applyFont="1" applyFill="1" applyBorder="1" applyAlignment="1">
      <alignment horizontal="center" vertical="center" wrapText="1"/>
    </xf>
    <xf numFmtId="9" fontId="4" fillId="21" borderId="141" xfId="0" applyNumberFormat="1" applyFont="1" applyFill="1" applyBorder="1" applyAlignment="1">
      <alignment horizontal="left" vertical="center" wrapText="1"/>
    </xf>
    <xf numFmtId="9" fontId="12" fillId="21" borderId="65" xfId="0" applyNumberFormat="1" applyFont="1" applyFill="1" applyBorder="1" applyAlignment="1">
      <alignment horizontal="center" vertical="center" wrapText="1"/>
    </xf>
    <xf numFmtId="0" fontId="12" fillId="21" borderId="65" xfId="0" applyFont="1" applyFill="1" applyBorder="1" applyAlignment="1">
      <alignment horizontal="center" vertical="center" wrapText="1" readingOrder="1"/>
    </xf>
    <xf numFmtId="10" fontId="12" fillId="21" borderId="65" xfId="0" applyNumberFormat="1" applyFont="1" applyFill="1" applyBorder="1" applyAlignment="1" applyProtection="1">
      <alignment horizontal="center" vertical="center" wrapText="1"/>
      <protection locked="0"/>
    </xf>
    <xf numFmtId="9" fontId="12" fillId="21" borderId="65" xfId="0" applyNumberFormat="1" applyFont="1" applyFill="1" applyBorder="1" applyAlignment="1">
      <alignment horizontal="left" vertical="center" wrapText="1"/>
    </xf>
    <xf numFmtId="10" fontId="15" fillId="0" borderId="71" xfId="0" applyNumberFormat="1" applyFont="1" applyBorder="1" applyAlignment="1">
      <alignment horizontal="center" vertical="center"/>
    </xf>
    <xf numFmtId="10" fontId="16" fillId="0" borderId="30" xfId="0" applyNumberFormat="1" applyFont="1" applyBorder="1" applyAlignment="1">
      <alignment horizontal="center" vertical="center"/>
    </xf>
    <xf numFmtId="10" fontId="15" fillId="0" borderId="35" xfId="3" applyNumberFormat="1" applyFont="1" applyFill="1" applyBorder="1" applyAlignment="1">
      <alignment horizontal="center" vertical="center"/>
    </xf>
    <xf numFmtId="0" fontId="11" fillId="21" borderId="10" xfId="0" applyFont="1" applyFill="1" applyBorder="1" applyAlignment="1">
      <alignment horizontal="center" vertical="center" wrapText="1"/>
    </xf>
    <xf numFmtId="0" fontId="13" fillId="21" borderId="106" xfId="2" applyFont="1" applyFill="1" applyBorder="1" applyAlignment="1">
      <alignment horizontal="center" vertical="center" wrapText="1"/>
    </xf>
    <xf numFmtId="0" fontId="4" fillId="21" borderId="106" xfId="2" applyFont="1" applyFill="1" applyBorder="1" applyAlignment="1">
      <alignment horizontal="center" vertical="center" wrapText="1"/>
    </xf>
    <xf numFmtId="0" fontId="14" fillId="21" borderId="106" xfId="0" applyFont="1" applyFill="1" applyBorder="1" applyAlignment="1">
      <alignment horizontal="center" vertical="center" wrapText="1"/>
    </xf>
    <xf numFmtId="0" fontId="4" fillId="21" borderId="156" xfId="0" applyFont="1" applyFill="1" applyBorder="1" applyAlignment="1">
      <alignment horizontal="center" vertical="center" wrapText="1"/>
    </xf>
    <xf numFmtId="9" fontId="4" fillId="21" borderId="103" xfId="0" applyNumberFormat="1" applyFont="1" applyFill="1" applyBorder="1" applyAlignment="1">
      <alignment horizontal="left" vertical="center" wrapText="1"/>
    </xf>
    <xf numFmtId="0" fontId="14" fillId="21" borderId="67" xfId="0" applyFont="1" applyFill="1" applyBorder="1" applyAlignment="1">
      <alignment horizontal="center" vertical="center"/>
    </xf>
    <xf numFmtId="9" fontId="12" fillId="21" borderId="67" xfId="0" applyNumberFormat="1" applyFont="1" applyFill="1" applyBorder="1" applyAlignment="1">
      <alignment horizontal="center" vertical="center" wrapText="1"/>
    </xf>
    <xf numFmtId="0" fontId="12" fillId="21" borderId="67" xfId="0" applyFont="1" applyFill="1" applyBorder="1" applyAlignment="1">
      <alignment horizontal="center" vertical="center" wrapText="1" readingOrder="1"/>
    </xf>
    <xf numFmtId="10" fontId="12" fillId="21" borderId="46" xfId="0" applyNumberFormat="1" applyFont="1" applyFill="1" applyBorder="1" applyAlignment="1" applyProtection="1">
      <alignment horizontal="center" vertical="center" wrapText="1"/>
      <protection locked="0"/>
    </xf>
    <xf numFmtId="9" fontId="12" fillId="21" borderId="67" xfId="0" applyNumberFormat="1" applyFont="1" applyFill="1" applyBorder="1" applyAlignment="1">
      <alignment horizontal="left" vertical="center" wrapText="1"/>
    </xf>
    <xf numFmtId="0" fontId="11" fillId="21" borderId="37"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36" fillId="25" borderId="10" xfId="4" applyFont="1" applyFill="1" applyBorder="1" applyAlignment="1" applyProtection="1">
      <alignment horizontal="center" vertical="center" wrapText="1"/>
      <protection locked="0"/>
    </xf>
    <xf numFmtId="0" fontId="13" fillId="25" borderId="10" xfId="0" applyFont="1" applyFill="1" applyBorder="1" applyAlignment="1">
      <alignment horizontal="center" vertical="center" wrapText="1" readingOrder="1"/>
    </xf>
    <xf numFmtId="0" fontId="4" fillId="25" borderId="10" xfId="0" applyFont="1" applyFill="1" applyBorder="1" applyAlignment="1">
      <alignment horizontal="center" vertical="center" wrapText="1" readingOrder="1"/>
    </xf>
    <xf numFmtId="0" fontId="14" fillId="25" borderId="10" xfId="0" applyFont="1" applyFill="1" applyBorder="1" applyAlignment="1">
      <alignment horizontal="center" vertical="center" wrapText="1" readingOrder="1"/>
    </xf>
    <xf numFmtId="0" fontId="4" fillId="25" borderId="11" xfId="0" applyFont="1" applyFill="1" applyBorder="1" applyAlignment="1">
      <alignment horizontal="left" vertical="center" wrapText="1" readingOrder="1"/>
    </xf>
    <xf numFmtId="0" fontId="14" fillId="25" borderId="7" xfId="0" applyFont="1" applyFill="1" applyBorder="1" applyAlignment="1">
      <alignment horizontal="center" vertical="center" wrapText="1" readingOrder="1"/>
    </xf>
    <xf numFmtId="0" fontId="12" fillId="25" borderId="7" xfId="0" applyFont="1" applyFill="1" applyBorder="1" applyAlignment="1">
      <alignment horizontal="center" vertical="center" wrapText="1" readingOrder="1"/>
    </xf>
    <xf numFmtId="10" fontId="12" fillId="26" borderId="7" xfId="0" applyNumberFormat="1" applyFont="1" applyFill="1" applyBorder="1" applyAlignment="1">
      <alignment horizontal="center" vertical="center" wrapText="1" readingOrder="1"/>
    </xf>
    <xf numFmtId="164" fontId="12" fillId="25" borderId="6" xfId="3" applyNumberFormat="1" applyFont="1" applyFill="1" applyBorder="1" applyAlignment="1">
      <alignment horizontal="left" vertical="center" wrapText="1"/>
    </xf>
    <xf numFmtId="164" fontId="12" fillId="25" borderId="14" xfId="1" applyNumberFormat="1" applyFont="1" applyFill="1" applyBorder="1" applyAlignment="1">
      <alignment horizontal="center" vertical="center" wrapText="1"/>
    </xf>
    <xf numFmtId="0" fontId="11" fillId="25" borderId="10" xfId="0" applyFont="1" applyFill="1" applyBorder="1" applyAlignment="1">
      <alignment horizontal="center" vertical="center" textRotation="90" wrapText="1" readingOrder="1"/>
    </xf>
    <xf numFmtId="0" fontId="18" fillId="11" borderId="10" xfId="0" applyFont="1" applyFill="1" applyBorder="1" applyAlignment="1">
      <alignment horizontal="center" vertical="center" textRotation="90" wrapText="1" readingOrder="1"/>
    </xf>
    <xf numFmtId="0" fontId="36" fillId="25" borderId="22" xfId="4" applyFont="1" applyFill="1" applyBorder="1" applyAlignment="1" applyProtection="1">
      <alignment horizontal="center" vertical="center" wrapText="1"/>
      <protection locked="0"/>
    </xf>
    <xf numFmtId="0" fontId="13" fillId="25" borderId="22" xfId="0" applyFont="1" applyFill="1" applyBorder="1" applyAlignment="1">
      <alignment horizontal="center" vertical="center" wrapText="1" readingOrder="1"/>
    </xf>
    <xf numFmtId="0" fontId="4" fillId="25" borderId="22" xfId="0" applyFont="1" applyFill="1" applyBorder="1" applyAlignment="1">
      <alignment horizontal="center" vertical="center" wrapText="1" readingOrder="1"/>
    </xf>
    <xf numFmtId="0" fontId="14" fillId="25" borderId="22" xfId="0" applyFont="1" applyFill="1" applyBorder="1" applyAlignment="1">
      <alignment horizontal="center" vertical="center" wrapText="1" readingOrder="1"/>
    </xf>
    <xf numFmtId="0" fontId="4" fillId="25" borderId="23" xfId="0" applyFont="1" applyFill="1" applyBorder="1" applyAlignment="1">
      <alignment horizontal="left" vertical="center" wrapText="1" readingOrder="1"/>
    </xf>
    <xf numFmtId="0" fontId="14" fillId="25" borderId="24" xfId="0" applyFont="1" applyFill="1" applyBorder="1" applyAlignment="1">
      <alignment horizontal="center" vertical="center" wrapText="1" readingOrder="1"/>
    </xf>
    <xf numFmtId="0" fontId="12" fillId="25" borderId="24" xfId="0" applyFont="1" applyFill="1" applyBorder="1" applyAlignment="1">
      <alignment horizontal="center" vertical="center" wrapText="1" readingOrder="1"/>
    </xf>
    <xf numFmtId="0" fontId="12" fillId="26" borderId="24" xfId="0" applyFont="1" applyFill="1" applyBorder="1" applyAlignment="1">
      <alignment horizontal="center" vertical="center" wrapText="1" readingOrder="1"/>
    </xf>
    <xf numFmtId="164" fontId="12" fillId="25" borderId="140" xfId="3" applyNumberFormat="1" applyFont="1" applyFill="1" applyBorder="1" applyAlignment="1">
      <alignment horizontal="left" vertical="center" wrapText="1"/>
    </xf>
    <xf numFmtId="164" fontId="12" fillId="25" borderId="27" xfId="1" applyNumberFormat="1" applyFont="1" applyFill="1" applyBorder="1" applyAlignment="1">
      <alignment horizontal="center" vertical="center" wrapText="1"/>
    </xf>
    <xf numFmtId="10" fontId="19" fillId="10" borderId="30" xfId="0" applyNumberFormat="1" applyFont="1" applyFill="1" applyBorder="1" applyAlignment="1">
      <alignment horizontal="center" vertical="center"/>
    </xf>
    <xf numFmtId="0" fontId="11" fillId="25" borderId="22" xfId="0" applyFont="1" applyFill="1" applyBorder="1" applyAlignment="1">
      <alignment horizontal="center" vertical="center" textRotation="90" wrapText="1" readingOrder="1"/>
    </xf>
    <xf numFmtId="0" fontId="18" fillId="11" borderId="22" xfId="0" applyFont="1" applyFill="1" applyBorder="1" applyAlignment="1">
      <alignment horizontal="center" vertical="center" textRotation="90" wrapText="1" readingOrder="1"/>
    </xf>
    <xf numFmtId="164" fontId="12" fillId="25" borderId="67" xfId="3" applyNumberFormat="1" applyFont="1" applyFill="1" applyBorder="1" applyAlignment="1">
      <alignment horizontal="left" vertical="center" wrapText="1"/>
    </xf>
    <xf numFmtId="10" fontId="16" fillId="0" borderId="73" xfId="0" applyNumberFormat="1" applyFont="1" applyBorder="1" applyAlignment="1">
      <alignment horizontal="center" vertical="center"/>
    </xf>
    <xf numFmtId="164" fontId="12" fillId="25" borderId="65" xfId="3" applyNumberFormat="1" applyFont="1" applyFill="1" applyBorder="1" applyAlignment="1">
      <alignment horizontal="left" vertical="center" wrapText="1"/>
    </xf>
    <xf numFmtId="164" fontId="12" fillId="25" borderId="139" xfId="3" applyNumberFormat="1" applyFont="1" applyFill="1" applyBorder="1" applyAlignment="1">
      <alignment horizontal="left" vertical="center" wrapText="1"/>
    </xf>
    <xf numFmtId="10" fontId="12" fillId="25" borderId="75" xfId="3" applyNumberFormat="1" applyFont="1" applyFill="1" applyBorder="1" applyAlignment="1">
      <alignment horizontal="left" vertical="center" wrapText="1"/>
    </xf>
    <xf numFmtId="0" fontId="4" fillId="25" borderId="37" xfId="0" applyFont="1" applyFill="1" applyBorder="1" applyAlignment="1">
      <alignment horizontal="center" vertical="center" wrapText="1" readingOrder="1"/>
    </xf>
    <xf numFmtId="0" fontId="14" fillId="25" borderId="37" xfId="0" applyFont="1" applyFill="1" applyBorder="1" applyAlignment="1">
      <alignment horizontal="center" vertical="center" wrapText="1" readingOrder="1"/>
    </xf>
    <xf numFmtId="0" fontId="4" fillId="25" borderId="43" xfId="0" applyFont="1" applyFill="1" applyBorder="1" applyAlignment="1">
      <alignment horizontal="left" vertical="center" wrapText="1" readingOrder="1"/>
    </xf>
    <xf numFmtId="0" fontId="14" fillId="25" borderId="44" xfId="0" applyFont="1" applyFill="1" applyBorder="1" applyAlignment="1">
      <alignment horizontal="center" vertical="center" wrapText="1" readingOrder="1"/>
    </xf>
    <xf numFmtId="0" fontId="12" fillId="25" borderId="44" xfId="0" applyFont="1" applyFill="1" applyBorder="1" applyAlignment="1">
      <alignment horizontal="center" vertical="center" wrapText="1" readingOrder="1"/>
    </xf>
    <xf numFmtId="0" fontId="12" fillId="26" borderId="116" xfId="0" applyFont="1" applyFill="1" applyBorder="1" applyAlignment="1">
      <alignment horizontal="center" vertical="center" wrapText="1" readingOrder="1"/>
    </xf>
    <xf numFmtId="10" fontId="12" fillId="25" borderId="80" xfId="3" applyNumberFormat="1" applyFont="1" applyFill="1" applyBorder="1" applyAlignment="1">
      <alignment horizontal="left" vertical="center" wrapText="1"/>
    </xf>
    <xf numFmtId="164" fontId="12" fillId="25" borderId="47" xfId="1" applyNumberFormat="1" applyFont="1" applyFill="1" applyBorder="1" applyAlignment="1">
      <alignment horizontal="center" vertical="center" wrapText="1"/>
    </xf>
    <xf numFmtId="0" fontId="14" fillId="25" borderId="10" xfId="0" applyFont="1" applyFill="1" applyBorder="1" applyAlignment="1">
      <alignment horizontal="center" vertical="center" wrapText="1"/>
    </xf>
    <xf numFmtId="0" fontId="14" fillId="25" borderId="7" xfId="0" applyFont="1" applyFill="1" applyBorder="1" applyAlignment="1">
      <alignment horizontal="center" vertical="center"/>
    </xf>
    <xf numFmtId="10" fontId="12" fillId="26" borderId="24" xfId="0" applyNumberFormat="1" applyFont="1" applyFill="1" applyBorder="1" applyAlignment="1">
      <alignment horizontal="center" vertical="center" wrapText="1" readingOrder="1"/>
    </xf>
    <xf numFmtId="164" fontId="12" fillId="25" borderId="157" xfId="3" applyNumberFormat="1" applyFont="1" applyFill="1" applyBorder="1" applyAlignment="1">
      <alignment horizontal="left" vertical="center" wrapText="1"/>
    </xf>
    <xf numFmtId="164" fontId="12" fillId="25" borderId="14" xfId="3" applyNumberFormat="1" applyFont="1" applyFill="1" applyBorder="1" applyAlignment="1">
      <alignment horizontal="center" vertical="center" wrapText="1"/>
    </xf>
    <xf numFmtId="0" fontId="14" fillId="25" borderId="22" xfId="0" applyFont="1" applyFill="1" applyBorder="1" applyAlignment="1">
      <alignment horizontal="center" vertical="center" wrapText="1"/>
    </xf>
    <xf numFmtId="0" fontId="14" fillId="25" borderId="24" xfId="0" applyFont="1" applyFill="1" applyBorder="1" applyAlignment="1">
      <alignment horizontal="center" vertical="center"/>
    </xf>
    <xf numFmtId="164" fontId="12" fillId="25" borderId="138" xfId="3" applyNumberFormat="1" applyFont="1" applyFill="1" applyBorder="1" applyAlignment="1">
      <alignment horizontal="left" vertical="center" wrapText="1"/>
    </xf>
    <xf numFmtId="164" fontId="12" fillId="25" borderId="27" xfId="3" applyNumberFormat="1" applyFont="1" applyFill="1" applyBorder="1" applyAlignment="1">
      <alignment horizontal="center" vertical="center" wrapText="1"/>
    </xf>
    <xf numFmtId="0" fontId="14" fillId="25" borderId="44" xfId="0" applyFont="1" applyFill="1" applyBorder="1" applyAlignment="1">
      <alignment horizontal="center" vertical="center"/>
    </xf>
    <xf numFmtId="164" fontId="12" fillId="25" borderId="158" xfId="3" applyNumberFormat="1" applyFont="1" applyFill="1" applyBorder="1" applyAlignment="1">
      <alignment horizontal="left" vertical="center" wrapText="1"/>
    </xf>
    <xf numFmtId="164" fontId="12" fillId="25" borderId="47" xfId="3" applyNumberFormat="1" applyFont="1" applyFill="1" applyBorder="1" applyAlignment="1">
      <alignment horizontal="center" vertical="center" wrapText="1"/>
    </xf>
    <xf numFmtId="10" fontId="19" fillId="10" borderId="48" xfId="0" applyNumberFormat="1" applyFont="1" applyFill="1" applyBorder="1" applyAlignment="1">
      <alignment horizontal="center" vertical="center"/>
    </xf>
    <xf numFmtId="0" fontId="4" fillId="25" borderId="8" xfId="0" applyFont="1" applyFill="1" applyBorder="1" applyAlignment="1">
      <alignment horizontal="center" vertical="center" wrapText="1"/>
    </xf>
    <xf numFmtId="0" fontId="12" fillId="25" borderId="157" xfId="0" applyFont="1" applyFill="1" applyBorder="1" applyAlignment="1">
      <alignment horizontal="left" vertical="center" wrapText="1"/>
    </xf>
    <xf numFmtId="0" fontId="4" fillId="25" borderId="35" xfId="0" applyFont="1" applyFill="1" applyBorder="1" applyAlignment="1">
      <alignment horizontal="center" vertical="center" wrapText="1"/>
    </xf>
    <xf numFmtId="0" fontId="12" fillId="25" borderId="138" xfId="0" applyFont="1" applyFill="1" applyBorder="1" applyAlignment="1">
      <alignment horizontal="left" vertical="center" wrapText="1"/>
    </xf>
    <xf numFmtId="0" fontId="12" fillId="25" borderId="158" xfId="0" applyFont="1" applyFill="1" applyBorder="1" applyAlignment="1">
      <alignment horizontal="left" vertical="center" wrapText="1"/>
    </xf>
    <xf numFmtId="0" fontId="24" fillId="5" borderId="10" xfId="0" applyFont="1" applyFill="1" applyBorder="1" applyAlignment="1">
      <alignment horizontal="center" vertical="center" wrapText="1" readingOrder="1"/>
    </xf>
    <xf numFmtId="164" fontId="12" fillId="25" borderId="7" xfId="3" applyNumberFormat="1" applyFont="1" applyFill="1" applyBorder="1" applyAlignment="1">
      <alignment horizontal="left" vertical="center" wrapText="1"/>
    </xf>
    <xf numFmtId="0" fontId="24" fillId="5" borderId="22" xfId="0" applyFont="1" applyFill="1" applyBorder="1" applyAlignment="1">
      <alignment horizontal="center" vertical="center" wrapText="1" readingOrder="1"/>
    </xf>
    <xf numFmtId="164" fontId="12" fillId="25" borderId="44" xfId="3" applyNumberFormat="1" applyFont="1" applyFill="1" applyBorder="1" applyAlignment="1">
      <alignment horizontal="left" vertical="center" wrapText="1"/>
    </xf>
    <xf numFmtId="0" fontId="11" fillId="25" borderId="37" xfId="0" applyFont="1" applyFill="1" applyBorder="1" applyAlignment="1">
      <alignment horizontal="center" vertical="center" textRotation="90" wrapText="1" readingOrder="1"/>
    </xf>
    <xf numFmtId="0" fontId="12" fillId="25" borderId="13" xfId="0" applyFont="1" applyFill="1" applyBorder="1" applyAlignment="1">
      <alignment horizontal="left" vertical="center" wrapText="1"/>
    </xf>
    <xf numFmtId="0" fontId="12" fillId="25" borderId="26" xfId="0" applyFont="1" applyFill="1" applyBorder="1" applyAlignment="1">
      <alignment horizontal="left" vertical="center" wrapText="1"/>
    </xf>
    <xf numFmtId="164" fontId="12" fillId="25" borderId="68" xfId="3" applyNumberFormat="1" applyFont="1" applyFill="1" applyBorder="1" applyAlignment="1">
      <alignment horizontal="center" vertical="center" wrapText="1"/>
    </xf>
    <xf numFmtId="164" fontId="12" fillId="25" borderId="66" xfId="3" applyNumberFormat="1" applyFont="1" applyFill="1" applyBorder="1" applyAlignment="1">
      <alignment horizontal="center" vertical="center" wrapText="1"/>
    </xf>
    <xf numFmtId="0" fontId="12" fillId="25" borderId="46" xfId="0" applyFont="1" applyFill="1" applyBorder="1" applyAlignment="1">
      <alignment horizontal="left" vertical="center" wrapText="1"/>
    </xf>
    <xf numFmtId="164" fontId="12" fillId="25" borderId="61" xfId="3" applyNumberFormat="1" applyFont="1" applyFill="1" applyBorder="1" applyAlignment="1">
      <alignment horizontal="left" vertical="center" wrapText="1"/>
    </xf>
    <xf numFmtId="164" fontId="12" fillId="25" borderId="24" xfId="3" applyNumberFormat="1" applyFont="1" applyFill="1" applyBorder="1" applyAlignment="1">
      <alignment horizontal="left" vertical="center" wrapText="1"/>
    </xf>
    <xf numFmtId="0" fontId="12" fillId="25" borderId="7" xfId="0" applyFont="1" applyFill="1" applyBorder="1" applyAlignment="1">
      <alignment horizontal="left" vertical="center" wrapText="1"/>
    </xf>
    <xf numFmtId="0" fontId="11" fillId="25" borderId="10" xfId="0" applyFont="1" applyFill="1" applyBorder="1" applyAlignment="1">
      <alignment horizontal="center" vertical="center" textRotation="90" wrapText="1"/>
    </xf>
    <xf numFmtId="0" fontId="12" fillId="25" borderId="44" xfId="0" applyFont="1" applyFill="1" applyBorder="1" applyAlignment="1">
      <alignment horizontal="left" vertical="center" wrapText="1"/>
    </xf>
    <xf numFmtId="0" fontId="11" fillId="25" borderId="22" xfId="0" applyFont="1" applyFill="1" applyBorder="1" applyAlignment="1">
      <alignment horizontal="center" vertical="center" textRotation="90" wrapText="1"/>
    </xf>
    <xf numFmtId="0" fontId="14" fillId="25" borderId="7" xfId="0" applyFont="1" applyFill="1" applyBorder="1" applyAlignment="1">
      <alignment horizontal="center" vertical="center" wrapText="1"/>
    </xf>
    <xf numFmtId="0" fontId="14" fillId="25" borderId="24" xfId="0" applyFont="1" applyFill="1" applyBorder="1" applyAlignment="1">
      <alignment horizontal="center" vertical="center" wrapText="1"/>
    </xf>
    <xf numFmtId="0" fontId="12" fillId="25" borderId="65" xfId="0" applyFont="1" applyFill="1" applyBorder="1" applyAlignment="1">
      <alignment horizontal="left" vertical="center" wrapText="1"/>
    </xf>
    <xf numFmtId="0" fontId="12" fillId="25" borderId="67" xfId="0" applyFont="1" applyFill="1" applyBorder="1" applyAlignment="1">
      <alignment horizontal="left" vertical="center" wrapText="1"/>
    </xf>
    <xf numFmtId="0" fontId="24" fillId="5" borderId="37" xfId="0" applyFont="1" applyFill="1" applyBorder="1" applyAlignment="1">
      <alignment horizontal="center" vertical="center" wrapText="1" readingOrder="1"/>
    </xf>
    <xf numFmtId="0" fontId="13" fillId="25" borderId="37" xfId="0" applyFont="1" applyFill="1" applyBorder="1" applyAlignment="1">
      <alignment horizontal="center" vertical="center" wrapText="1" readingOrder="1"/>
    </xf>
    <xf numFmtId="0" fontId="14" fillId="25" borderId="37" xfId="0" applyFont="1" applyFill="1" applyBorder="1" applyAlignment="1">
      <alignment horizontal="center" vertical="center" wrapText="1"/>
    </xf>
    <xf numFmtId="0" fontId="4" fillId="25" borderId="56" xfId="0" applyFont="1" applyFill="1" applyBorder="1" applyAlignment="1">
      <alignment horizontal="center" vertical="center" wrapText="1"/>
    </xf>
    <xf numFmtId="0" fontId="14" fillId="25" borderId="44" xfId="0" applyFont="1" applyFill="1" applyBorder="1" applyAlignment="1">
      <alignment horizontal="center" vertical="center" wrapText="1"/>
    </xf>
    <xf numFmtId="0" fontId="11" fillId="25" borderId="37" xfId="0" applyFont="1" applyFill="1" applyBorder="1" applyAlignment="1">
      <alignment horizontal="center" vertical="center" textRotation="90" wrapText="1"/>
    </xf>
    <xf numFmtId="15" fontId="11" fillId="25" borderId="10" xfId="0" applyNumberFormat="1" applyFont="1" applyFill="1" applyBorder="1" applyAlignment="1">
      <alignment horizontal="center" vertical="center" textRotation="90" wrapText="1"/>
    </xf>
    <xf numFmtId="15" fontId="11" fillId="25" borderId="22" xfId="0" applyNumberFormat="1" applyFont="1" applyFill="1" applyBorder="1" applyAlignment="1">
      <alignment horizontal="center" vertical="center" textRotation="90" wrapText="1"/>
    </xf>
    <xf numFmtId="164" fontId="12" fillId="25" borderId="14" xfId="1" applyNumberFormat="1" applyFont="1" applyFill="1" applyBorder="1" applyAlignment="1">
      <alignment horizontal="center" vertical="center"/>
    </xf>
    <xf numFmtId="164" fontId="12" fillId="25" borderId="27" xfId="1" applyNumberFormat="1" applyFont="1" applyFill="1" applyBorder="1" applyAlignment="1">
      <alignment horizontal="center" vertical="center"/>
    </xf>
    <xf numFmtId="164" fontId="12" fillId="25" borderId="47" xfId="1" applyNumberFormat="1" applyFont="1" applyFill="1" applyBorder="1" applyAlignment="1">
      <alignment horizontal="center" vertical="center"/>
    </xf>
    <xf numFmtId="0" fontId="24" fillId="5" borderId="22" xfId="0" applyFont="1" applyFill="1" applyBorder="1" applyAlignment="1">
      <alignment horizontal="center" vertical="center" wrapText="1" readingOrder="1"/>
    </xf>
    <xf numFmtId="0" fontId="37" fillId="25" borderId="10" xfId="0" applyFont="1" applyFill="1" applyBorder="1" applyAlignment="1">
      <alignment horizontal="center" vertical="center" wrapText="1"/>
    </xf>
    <xf numFmtId="0" fontId="4" fillId="25" borderId="7" xfId="0" applyFont="1" applyFill="1" applyBorder="1" applyAlignment="1">
      <alignment horizontal="center" vertical="center" wrapText="1" readingOrder="1"/>
    </xf>
    <xf numFmtId="0" fontId="37" fillId="25" borderId="22" xfId="0" applyFont="1" applyFill="1" applyBorder="1" applyAlignment="1">
      <alignment horizontal="center" vertical="center" wrapText="1"/>
    </xf>
    <xf numFmtId="0" fontId="4" fillId="25" borderId="24" xfId="0" applyFont="1" applyFill="1" applyBorder="1" applyAlignment="1">
      <alignment horizontal="center" vertical="center" wrapText="1" readingOrder="1"/>
    </xf>
    <xf numFmtId="0" fontId="37" fillId="25" borderId="37" xfId="0" applyFont="1" applyFill="1" applyBorder="1" applyAlignment="1">
      <alignment horizontal="center" vertical="center" wrapText="1"/>
    </xf>
    <xf numFmtId="0" fontId="4" fillId="25" borderId="44" xfId="0" applyFont="1" applyFill="1" applyBorder="1" applyAlignment="1">
      <alignment horizontal="center" vertical="center" wrapText="1" readingOrder="1"/>
    </xf>
    <xf numFmtId="0" fontId="4" fillId="25" borderId="10"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4" fillId="25" borderId="37" xfId="0" applyFont="1" applyFill="1" applyBorder="1" applyAlignment="1">
      <alignment horizontal="center" vertical="center" wrapText="1"/>
    </xf>
    <xf numFmtId="0" fontId="13" fillId="25" borderId="10" xfId="2" applyFont="1" applyFill="1" applyBorder="1" applyAlignment="1">
      <alignment horizontal="center" vertical="center" wrapText="1"/>
    </xf>
    <xf numFmtId="0" fontId="4" fillId="25" borderId="10" xfId="2" applyFont="1" applyFill="1" applyBorder="1" applyAlignment="1">
      <alignment horizontal="center" vertical="center" wrapText="1"/>
    </xf>
    <xf numFmtId="0" fontId="4" fillId="25" borderId="11" xfId="2" applyFont="1" applyFill="1" applyBorder="1" applyAlignment="1">
      <alignment horizontal="left" vertical="center" wrapText="1"/>
    </xf>
    <xf numFmtId="0" fontId="12" fillId="25" borderId="7" xfId="2" applyFont="1" applyFill="1" applyBorder="1" applyAlignment="1">
      <alignment horizontal="center" vertical="center" wrapText="1"/>
    </xf>
    <xf numFmtId="10" fontId="4" fillId="0" borderId="159" xfId="3" applyNumberFormat="1" applyFont="1" applyBorder="1" applyAlignment="1">
      <alignment horizontal="center" vertical="center"/>
    </xf>
    <xf numFmtId="10" fontId="4" fillId="0" borderId="160" xfId="3" applyNumberFormat="1" applyFont="1" applyBorder="1" applyAlignment="1">
      <alignment horizontal="center" vertical="center"/>
    </xf>
    <xf numFmtId="10" fontId="4" fillId="0" borderId="161" xfId="3" applyNumberFormat="1" applyFont="1" applyBorder="1" applyAlignment="1">
      <alignment horizontal="center" vertical="center"/>
    </xf>
    <xf numFmtId="10" fontId="4" fillId="0" borderId="162" xfId="3" applyNumberFormat="1" applyFont="1" applyBorder="1" applyAlignment="1">
      <alignment horizontal="center" vertical="center"/>
    </xf>
    <xf numFmtId="0" fontId="13" fillId="25" borderId="22" xfId="2" applyFont="1" applyFill="1" applyBorder="1" applyAlignment="1">
      <alignment horizontal="center" vertical="center" wrapText="1"/>
    </xf>
    <xf numFmtId="0" fontId="4" fillId="25" borderId="22" xfId="2" applyFont="1" applyFill="1" applyBorder="1" applyAlignment="1">
      <alignment horizontal="center" vertical="center" wrapText="1"/>
    </xf>
    <xf numFmtId="0" fontId="4" fillId="25" borderId="23" xfId="2" applyFont="1" applyFill="1" applyBorder="1" applyAlignment="1">
      <alignment horizontal="left" vertical="center" wrapText="1"/>
    </xf>
    <xf numFmtId="0" fontId="12" fillId="25" borderId="24" xfId="2" applyFont="1" applyFill="1" applyBorder="1" applyAlignment="1">
      <alignment horizontal="center" vertical="center" wrapText="1"/>
    </xf>
    <xf numFmtId="0" fontId="4" fillId="25" borderId="43" xfId="2" applyFont="1" applyFill="1" applyBorder="1" applyAlignment="1">
      <alignment horizontal="left" vertical="center" wrapText="1"/>
    </xf>
    <xf numFmtId="0" fontId="12" fillId="25" borderId="44" xfId="2" applyFont="1" applyFill="1" applyBorder="1" applyAlignment="1">
      <alignment horizontal="center" vertical="center" wrapText="1"/>
    </xf>
    <xf numFmtId="10" fontId="4" fillId="8" borderId="163" xfId="3" applyNumberFormat="1" applyFont="1" applyFill="1" applyBorder="1" applyAlignment="1">
      <alignment horizontal="center" vertical="center"/>
    </xf>
    <xf numFmtId="10" fontId="4" fillId="8" borderId="164" xfId="3" applyNumberFormat="1" applyFont="1" applyFill="1" applyBorder="1" applyAlignment="1">
      <alignment horizontal="center" vertical="center"/>
    </xf>
    <xf numFmtId="10" fontId="4" fillId="8" borderId="165" xfId="3" applyNumberFormat="1" applyFont="1" applyFill="1" applyBorder="1" applyAlignment="1">
      <alignment horizontal="center" vertical="center"/>
    </xf>
    <xf numFmtId="10" fontId="4" fillId="8" borderId="166" xfId="3" applyNumberFormat="1" applyFont="1" applyFill="1" applyBorder="1" applyAlignment="1">
      <alignment horizontal="center" vertical="center"/>
    </xf>
    <xf numFmtId="0" fontId="13" fillId="25" borderId="104" xfId="2" applyFont="1" applyFill="1" applyBorder="1" applyAlignment="1">
      <alignment horizontal="center" vertical="center" wrapText="1"/>
    </xf>
    <xf numFmtId="0" fontId="4" fillId="25" borderId="104" xfId="2" applyFont="1" applyFill="1" applyBorder="1" applyAlignment="1">
      <alignment horizontal="center" vertical="center" wrapText="1"/>
    </xf>
    <xf numFmtId="0" fontId="14" fillId="25" borderId="104" xfId="0" applyFont="1" applyFill="1" applyBorder="1" applyAlignment="1">
      <alignment horizontal="center" vertical="center" wrapText="1"/>
    </xf>
    <xf numFmtId="0" fontId="4" fillId="25" borderId="104" xfId="0" applyFont="1" applyFill="1" applyBorder="1" applyAlignment="1">
      <alignment horizontal="center" vertical="center" wrapText="1"/>
    </xf>
    <xf numFmtId="9" fontId="4" fillId="25" borderId="69" xfId="0" applyNumberFormat="1" applyFont="1" applyFill="1" applyBorder="1" applyAlignment="1">
      <alignment horizontal="left" vertical="center" wrapText="1"/>
    </xf>
    <xf numFmtId="0" fontId="14" fillId="25" borderId="13" xfId="0" applyFont="1" applyFill="1" applyBorder="1" applyAlignment="1">
      <alignment horizontal="center" vertical="center"/>
    </xf>
    <xf numFmtId="9" fontId="12" fillId="25" borderId="13" xfId="0" applyNumberFormat="1" applyFont="1" applyFill="1" applyBorder="1" applyAlignment="1">
      <alignment horizontal="center" vertical="center" wrapText="1"/>
    </xf>
    <xf numFmtId="0" fontId="12" fillId="25" borderId="13" xfId="0" applyFont="1" applyFill="1" applyBorder="1" applyAlignment="1">
      <alignment horizontal="center" vertical="center" wrapText="1" readingOrder="1"/>
    </xf>
    <xf numFmtId="10" fontId="12" fillId="26" borderId="24" xfId="0" applyNumberFormat="1" applyFont="1" applyFill="1" applyBorder="1" applyAlignment="1">
      <alignment horizontal="center" vertical="center" wrapText="1"/>
    </xf>
    <xf numFmtId="9" fontId="12" fillId="25" borderId="13" xfId="0" applyNumberFormat="1" applyFont="1" applyFill="1" applyBorder="1" applyAlignment="1">
      <alignment horizontal="left" vertical="center" wrapText="1"/>
    </xf>
    <xf numFmtId="10" fontId="15" fillId="0" borderId="10" xfId="3" applyNumberFormat="1" applyFont="1" applyFill="1" applyBorder="1" applyAlignment="1">
      <alignment horizontal="center" vertical="center"/>
    </xf>
    <xf numFmtId="0" fontId="11" fillId="25" borderId="10" xfId="0" applyFont="1" applyFill="1" applyBorder="1" applyAlignment="1">
      <alignment horizontal="center" vertical="center" wrapText="1"/>
    </xf>
    <xf numFmtId="0" fontId="36" fillId="25" borderId="37" xfId="4" applyFont="1" applyFill="1" applyBorder="1" applyAlignment="1" applyProtection="1">
      <alignment horizontal="center" vertical="center" wrapText="1"/>
      <protection locked="0"/>
    </xf>
    <xf numFmtId="0" fontId="13" fillId="25" borderId="106" xfId="2" applyFont="1" applyFill="1" applyBorder="1" applyAlignment="1">
      <alignment horizontal="center" vertical="center" wrapText="1"/>
    </xf>
    <xf numFmtId="0" fontId="4" fillId="25" borderId="106" xfId="2" applyFont="1" applyFill="1" applyBorder="1" applyAlignment="1">
      <alignment horizontal="center" vertical="center" wrapText="1"/>
    </xf>
    <xf numFmtId="0" fontId="14" fillId="25" borderId="106" xfId="0" applyFont="1" applyFill="1" applyBorder="1" applyAlignment="1">
      <alignment horizontal="center" vertical="center" wrapText="1"/>
    </xf>
    <xf numFmtId="0" fontId="4" fillId="25" borderId="106" xfId="0" applyFont="1" applyFill="1" applyBorder="1" applyAlignment="1">
      <alignment horizontal="center" vertical="center" wrapText="1"/>
    </xf>
    <xf numFmtId="9" fontId="4" fillId="25" borderId="70" xfId="0" applyNumberFormat="1" applyFont="1" applyFill="1" applyBorder="1" applyAlignment="1">
      <alignment horizontal="left" vertical="center" wrapText="1"/>
    </xf>
    <xf numFmtId="0" fontId="14" fillId="25" borderId="46" xfId="0" applyFont="1" applyFill="1" applyBorder="1" applyAlignment="1">
      <alignment horizontal="center" vertical="center"/>
    </xf>
    <xf numFmtId="9" fontId="12" fillId="25" borderId="46" xfId="0" applyNumberFormat="1" applyFont="1" applyFill="1" applyBorder="1" applyAlignment="1">
      <alignment horizontal="center" vertical="center" wrapText="1"/>
    </xf>
    <xf numFmtId="0" fontId="12" fillId="25" borderId="46" xfId="0" applyFont="1" applyFill="1" applyBorder="1" applyAlignment="1">
      <alignment horizontal="center" vertical="center" wrapText="1" readingOrder="1"/>
    </xf>
    <xf numFmtId="0" fontId="12" fillId="26" borderId="44" xfId="0" applyFont="1" applyFill="1" applyBorder="1" applyAlignment="1">
      <alignment horizontal="center" vertical="center" wrapText="1"/>
    </xf>
    <xf numFmtId="9" fontId="12" fillId="25" borderId="46" xfId="0" applyNumberFormat="1" applyFont="1" applyFill="1" applyBorder="1" applyAlignment="1">
      <alignment horizontal="left" vertical="center" wrapText="1"/>
    </xf>
    <xf numFmtId="0" fontId="15" fillId="8" borderId="37" xfId="0" applyFont="1" applyFill="1" applyBorder="1" applyAlignment="1">
      <alignment horizontal="center" vertical="center"/>
    </xf>
    <xf numFmtId="10" fontId="19" fillId="10" borderId="87" xfId="0" applyNumberFormat="1" applyFont="1" applyFill="1" applyBorder="1" applyAlignment="1">
      <alignment horizontal="center" vertical="center"/>
    </xf>
    <xf numFmtId="10" fontId="15" fillId="0" borderId="37" xfId="3" applyNumberFormat="1" applyFont="1" applyFill="1" applyBorder="1" applyAlignment="1">
      <alignment horizontal="center" vertical="center"/>
    </xf>
    <xf numFmtId="0" fontId="11" fillId="25" borderId="37" xfId="0" applyFont="1" applyFill="1" applyBorder="1" applyAlignment="1">
      <alignment horizontal="center" vertical="center" wrapText="1"/>
    </xf>
    <xf numFmtId="0" fontId="18" fillId="11" borderId="37" xfId="0" applyFont="1" applyFill="1" applyBorder="1" applyAlignment="1">
      <alignment horizontal="center" vertical="center" textRotation="90" wrapText="1" readingOrder="1"/>
    </xf>
    <xf numFmtId="0" fontId="20" fillId="0" borderId="56" xfId="0" applyFont="1" applyBorder="1"/>
    <xf numFmtId="0" fontId="20" fillId="0" borderId="55" xfId="0" applyFont="1" applyBorder="1"/>
    <xf numFmtId="0" fontId="20" fillId="0" borderId="57" xfId="0" applyFont="1" applyBorder="1"/>
    <xf numFmtId="0" fontId="4" fillId="0" borderId="0" xfId="0" applyFont="1" applyAlignment="1">
      <alignment horizontal="center" vertical="center"/>
    </xf>
    <xf numFmtId="0" fontId="12" fillId="0" borderId="0" xfId="0" applyFont="1" applyAlignment="1">
      <alignment horizontal="center" vertical="center"/>
    </xf>
    <xf numFmtId="10" fontId="38" fillId="27" borderId="23" xfId="1" applyNumberFormat="1" applyFont="1" applyFill="1" applyBorder="1" applyAlignment="1">
      <alignment horizontal="center" vertical="center"/>
    </xf>
    <xf numFmtId="10" fontId="38" fillId="27" borderId="43" xfId="1" applyNumberFormat="1" applyFont="1" applyFill="1" applyBorder="1" applyAlignment="1">
      <alignment horizontal="center" vertical="center"/>
    </xf>
    <xf numFmtId="10" fontId="38" fillId="4" borderId="43" xfId="1" applyNumberFormat="1" applyFont="1" applyFill="1" applyBorder="1" applyAlignment="1">
      <alignment horizontal="center" vertical="center"/>
    </xf>
    <xf numFmtId="0" fontId="32" fillId="0" borderId="0" xfId="0" applyFont="1" applyAlignment="1">
      <alignment horizontal="center" vertical="center" wrapText="1"/>
    </xf>
    <xf numFmtId="0" fontId="15" fillId="0" borderId="0" xfId="0"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xf>
    <xf numFmtId="0" fontId="14" fillId="0" borderId="0" xfId="0" applyFont="1"/>
    <xf numFmtId="10" fontId="12" fillId="0" borderId="0" xfId="0" applyNumberFormat="1" applyFont="1" applyAlignment="1">
      <alignment horizontal="center" vertical="center"/>
    </xf>
    <xf numFmtId="0" fontId="12" fillId="0" borderId="0" xfId="0" applyFont="1" applyAlignment="1">
      <alignment horizontal="left" vertical="center" wrapText="1"/>
    </xf>
    <xf numFmtId="0" fontId="12" fillId="0" borderId="0" xfId="0" applyFont="1"/>
    <xf numFmtId="10" fontId="38" fillId="27" borderId="167" xfId="1" applyNumberFormat="1" applyFont="1" applyFill="1" applyBorder="1" applyAlignment="1">
      <alignment horizontal="center" vertical="center"/>
    </xf>
    <xf numFmtId="10" fontId="38" fillId="4" borderId="167" xfId="1" applyNumberFormat="1" applyFont="1" applyFill="1" applyBorder="1" applyAlignment="1">
      <alignment horizontal="center" vertical="center"/>
    </xf>
    <xf numFmtId="0" fontId="40" fillId="0" borderId="0" xfId="0" applyFont="1" applyAlignment="1">
      <alignment horizontal="center" vertical="center" wrapText="1"/>
    </xf>
    <xf numFmtId="0" fontId="41" fillId="0" borderId="0" xfId="0" applyFont="1" applyAlignment="1">
      <alignment horizontal="center"/>
    </xf>
    <xf numFmtId="9" fontId="20" fillId="0" borderId="0" xfId="1" applyFont="1" applyFill="1" applyAlignment="1">
      <alignment horizontal="center" vertical="center" wrapText="1"/>
    </xf>
    <xf numFmtId="0" fontId="42" fillId="0" borderId="0" xfId="0" applyFont="1"/>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10" fontId="38" fillId="0" borderId="10" xfId="1" applyNumberFormat="1" applyFont="1" applyBorder="1" applyAlignment="1">
      <alignment horizontal="center" vertical="center"/>
    </xf>
    <xf numFmtId="10" fontId="38" fillId="0" borderId="0" xfId="1" applyNumberFormat="1" applyFont="1" applyBorder="1" applyAlignment="1">
      <alignment horizontal="center" vertical="center"/>
    </xf>
    <xf numFmtId="10" fontId="38" fillId="0" borderId="35" xfId="1" applyNumberFormat="1" applyFont="1" applyBorder="1" applyAlignment="1">
      <alignment horizontal="center" vertical="center"/>
    </xf>
    <xf numFmtId="10" fontId="38" fillId="28" borderId="10" xfId="1" applyNumberFormat="1" applyFont="1" applyFill="1" applyBorder="1" applyAlignment="1">
      <alignment horizontal="center" vertical="center"/>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8" fillId="28" borderId="1" xfId="0" applyFont="1" applyFill="1" applyBorder="1" applyAlignment="1">
      <alignment horizontal="center" vertical="center" wrapText="1"/>
    </xf>
    <xf numFmtId="0" fontId="43" fillId="0" borderId="0" xfId="0" applyFont="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center" vertical="center" wrapText="1"/>
    </xf>
  </cellXfs>
  <cellStyles count="5">
    <cellStyle name="Énfasis1" xfId="2" builtinId="29"/>
    <cellStyle name="Normal" xfId="0" builtinId="0"/>
    <cellStyle name="Normal 2 2" xfId="4" xr:uid="{0C9BF945-A445-4BEC-AD92-866AC2756CFD}"/>
    <cellStyle name="Porcentaje" xfId="1" builtinId="5"/>
    <cellStyle name="Porcentaje 4" xfId="3" xr:uid="{EA29722D-2641-4791-9301-5CCE7ADBFF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s-ES_tradnl" sz="2200" b="1" i="0" u="none" strike="noStrike" baseline="0">
                <a:solidFill>
                  <a:srgbClr val="002060"/>
                </a:solidFill>
                <a:latin typeface="Arial Narrow" charset="0"/>
                <a:cs typeface="Arial Narrow" charset="0"/>
              </a:rPr>
              <a:t>SEGUIMIENTO III TRIMESTRE  </a:t>
            </a:r>
          </a:p>
          <a:p>
            <a:pPr>
              <a:defRPr sz="1000" b="0" i="0" u="none" strike="noStrike" baseline="0">
                <a:solidFill>
                  <a:srgbClr val="000000"/>
                </a:solidFill>
                <a:latin typeface="Arial Narrow"/>
                <a:ea typeface="Arial Narrow"/>
                <a:cs typeface="Arial Narrow"/>
              </a:defRPr>
            </a:pPr>
            <a:r>
              <a:rPr lang="es-ES_tradnl" sz="2000" b="1" i="0" u="none" strike="noStrike" baseline="0">
                <a:solidFill>
                  <a:srgbClr val="0070C0"/>
                </a:solidFill>
                <a:latin typeface="Arial Narrow" charset="0"/>
                <a:cs typeface="Arial Narrow" charset="0"/>
              </a:rPr>
              <a:t>PLAN DE ACCIÓN - AEROCIVIL 2020</a:t>
            </a:r>
          </a:p>
        </c:rich>
      </c:tx>
      <c:overlay val="0"/>
      <c:spPr>
        <a:noFill/>
        <a:ln w="25400">
          <a:noFill/>
        </a:ln>
      </c:spPr>
    </c:title>
    <c:autoTitleDeleted val="0"/>
    <c:plotArea>
      <c:layout/>
      <c:lineChart>
        <c:grouping val="standard"/>
        <c:varyColors val="0"/>
        <c:ser>
          <c:idx val="0"/>
          <c:order val="0"/>
          <c:tx>
            <c:v>PROGRAMADO</c:v>
          </c:tx>
          <c:marker>
            <c:symbol val="circle"/>
            <c:size val="10"/>
            <c:spPr>
              <a:solidFill>
                <a:schemeClr val="tx2"/>
              </a:solidFill>
              <a:ln w="9525">
                <a:solidFill>
                  <a:schemeClr val="tx2"/>
                </a:solidFill>
              </a:ln>
              <a:effectLst/>
            </c:spPr>
          </c:marker>
          <c:cat>
            <c:strRef>
              <c:f>'PLAN DE ACCIÓN 2021'!$S$2:$V$2</c:f>
              <c:strCache>
                <c:ptCount val="4"/>
                <c:pt idx="0">
                  <c:v>EVALUACIÓN 
TRIM I</c:v>
                </c:pt>
                <c:pt idx="1">
                  <c:v>EVALUACIÓN 
TRIM II</c:v>
                </c:pt>
                <c:pt idx="2">
                  <c:v>EVALUACIÓN 
TRIM III</c:v>
                </c:pt>
                <c:pt idx="3">
                  <c:v>EVALUACIÓN
 TRIM IV</c:v>
                </c:pt>
              </c:strCache>
            </c:strRef>
          </c:cat>
          <c:val>
            <c:numRef>
              <c:f>'PLAN DE ACCIÓN 2021'!$S$931:$V$931</c:f>
              <c:numCache>
                <c:formatCode>0.00%</c:formatCode>
                <c:ptCount val="4"/>
                <c:pt idx="0">
                  <c:v>0.17526804511654143</c:v>
                </c:pt>
                <c:pt idx="1">
                  <c:v>0.39331203008270699</c:v>
                </c:pt>
                <c:pt idx="2">
                  <c:v>0.67448549619465725</c:v>
                </c:pt>
                <c:pt idx="3">
                  <c:v>1.0000000000152678</c:v>
                </c:pt>
              </c:numCache>
            </c:numRef>
          </c:val>
          <c:smooth val="0"/>
          <c:extLst>
            <c:ext xmlns:c16="http://schemas.microsoft.com/office/drawing/2014/chart" uri="{C3380CC4-5D6E-409C-BE32-E72D297353CC}">
              <c16:uniqueId val="{00000000-9502-4C7B-B58E-BDE0035A9B46}"/>
            </c:ext>
          </c:extLst>
        </c:ser>
        <c:ser>
          <c:idx val="1"/>
          <c:order val="1"/>
          <c:tx>
            <c:v>EJECUTADO</c:v>
          </c:tx>
          <c:spPr>
            <a:ln>
              <a:solidFill>
                <a:srgbClr val="00B050"/>
              </a:solidFill>
            </a:ln>
          </c:spPr>
          <c:marker>
            <c:spPr>
              <a:solidFill>
                <a:srgbClr val="00B050"/>
              </a:solidFill>
              <a:ln w="15875">
                <a:solidFill>
                  <a:srgbClr val="00B050"/>
                </a:solidFill>
              </a:ln>
            </c:spPr>
          </c:marker>
          <c:cat>
            <c:strRef>
              <c:f>'PLAN DE ACCIÓN 2021'!$S$2:$V$2</c:f>
              <c:strCache>
                <c:ptCount val="4"/>
                <c:pt idx="0">
                  <c:v>EVALUACIÓN 
TRIM I</c:v>
                </c:pt>
                <c:pt idx="1">
                  <c:v>EVALUACIÓN 
TRIM II</c:v>
                </c:pt>
                <c:pt idx="2">
                  <c:v>EVALUACIÓN 
TRIM III</c:v>
                </c:pt>
                <c:pt idx="3">
                  <c:v>EVALUACIÓN
 TRIM IV</c:v>
                </c:pt>
              </c:strCache>
            </c:strRef>
          </c:cat>
          <c:val>
            <c:numRef>
              <c:f>'PLAN DE ACCIÓN 2021'!$S$932:$V$932</c:f>
              <c:numCache>
                <c:formatCode>0.00%</c:formatCode>
                <c:ptCount val="4"/>
                <c:pt idx="0">
                  <c:v>0.18712553885075187</c:v>
                </c:pt>
                <c:pt idx="1">
                  <c:v>0.37991179198609037</c:v>
                </c:pt>
                <c:pt idx="2">
                  <c:v>0.63972404580916054</c:v>
                </c:pt>
                <c:pt idx="3">
                  <c:v>0</c:v>
                </c:pt>
              </c:numCache>
            </c:numRef>
          </c:val>
          <c:smooth val="0"/>
          <c:extLst>
            <c:ext xmlns:c16="http://schemas.microsoft.com/office/drawing/2014/chart" uri="{C3380CC4-5D6E-409C-BE32-E72D297353CC}">
              <c16:uniqueId val="{00000001-9502-4C7B-B58E-BDE0035A9B46}"/>
            </c:ext>
          </c:extLst>
        </c:ser>
        <c:dLbls>
          <c:showLegendKey val="0"/>
          <c:showVal val="0"/>
          <c:showCatName val="0"/>
          <c:showSerName val="0"/>
          <c:showPercent val="0"/>
          <c:showBubbleSize val="0"/>
        </c:dLbls>
        <c:marker val="1"/>
        <c:smooth val="0"/>
        <c:axId val="1318075920"/>
        <c:axId val="1"/>
      </c:lineChart>
      <c:catAx>
        <c:axId val="131807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
        <c:crosses val="autoZero"/>
        <c:auto val="1"/>
        <c:lblAlgn val="ctr"/>
        <c:lblOffset val="100"/>
        <c:noMultiLvlLbl val="0"/>
      </c:catAx>
      <c:valAx>
        <c:axId val="1"/>
        <c:scaling>
          <c:orientation val="minMax"/>
          <c:max val="1.10000000000000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318075920"/>
        <c:crosses val="autoZero"/>
        <c:crossBetween val="between"/>
        <c:majorUnit val="0.2"/>
        <c:minorUnit val="0.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dTable>
      <c:spPr>
        <a:noFill/>
        <a:ln w="25400">
          <a:noFill/>
        </a:ln>
      </c:spPr>
    </c:plotArea>
    <c:plotVisOnly val="1"/>
    <c:dispBlanksAs val="gap"/>
    <c:showDLblsOverMax val="0"/>
  </c:chart>
  <c:spPr>
    <a:solidFill>
      <a:schemeClr val="bg1"/>
    </a:solidFill>
    <a:ln w="38100" cap="flat" cmpd="thickThin" algn="ctr">
      <a:solidFill>
        <a:schemeClr val="tx2"/>
      </a:solid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1123951</xdr:colOff>
      <xdr:row>930</xdr:row>
      <xdr:rowOff>412750</xdr:rowOff>
    </xdr:from>
    <xdr:to>
      <xdr:col>15</xdr:col>
      <xdr:colOff>516164</xdr:colOff>
      <xdr:row>946</xdr:row>
      <xdr:rowOff>241300</xdr:rowOff>
    </xdr:to>
    <xdr:graphicFrame macro="">
      <xdr:nvGraphicFramePr>
        <xdr:cNvPr id="2" name="Gráfico 1">
          <a:extLst>
            <a:ext uri="{FF2B5EF4-FFF2-40B4-BE49-F238E27FC236}">
              <a16:creationId xmlns:a16="http://schemas.microsoft.com/office/drawing/2014/main" id="{8A5BCD22-B7E1-446F-B545-BC1FD998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PLAN%20DE%20ACCION%20III%20TRIMESTRE%202021%20GRAFICAS%20POR%20OBJETIVO%20Y%20RADIALES%20-%20300921%20E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1"/>
      <sheetName val="2"/>
      <sheetName val="3"/>
      <sheetName val="4"/>
      <sheetName val="5"/>
      <sheetName val="6"/>
      <sheetName val="7"/>
      <sheetName val="8"/>
      <sheetName val="TOTAL OBJETIVOS"/>
      <sheetName val="DGR"/>
      <sheetName val="SUG"/>
      <sheetName val="OAP"/>
      <sheetName val="OCI"/>
      <sheetName val="OAJ"/>
      <sheetName val="OTA"/>
      <sheetName val="CEA"/>
      <sheetName val="OCEI"/>
      <sheetName val="ORG"/>
      <sheetName val="SG"/>
      <sheetName val="SSOAC"/>
      <sheetName val="SSO"/>
      <sheetName val="COMPARATIVO"/>
      <sheetName val="TOTAL DPD"/>
    </sheetNames>
    <sheetDataSet>
      <sheetData sheetId="0">
        <row r="2">
          <cell r="S2" t="str">
            <v>EVALUACIÓN 
TRIM I</v>
          </cell>
          <cell r="T2" t="str">
            <v>EVALUACIÓN 
TRIM II</v>
          </cell>
          <cell r="U2" t="str">
            <v>EVALUACIÓN 
TRIM III</v>
          </cell>
          <cell r="V2" t="str">
            <v>EVALUACIÓN
 TRIM IV</v>
          </cell>
        </row>
        <row r="931">
          <cell r="S931">
            <v>0.17526804511654143</v>
          </cell>
          <cell r="T931">
            <v>0.39331203008270699</v>
          </cell>
          <cell r="U931">
            <v>0.67448549619465725</v>
          </cell>
          <cell r="V931">
            <v>1.0000000000152678</v>
          </cell>
        </row>
        <row r="932">
          <cell r="S932">
            <v>0.18712553885075187</v>
          </cell>
          <cell r="T932">
            <v>0.37991179198609037</v>
          </cell>
          <cell r="U932">
            <v>0.63972404580916054</v>
          </cell>
          <cell r="V93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person displayName="Narda Veronica Velandia Cely" id="{E4C06FD6-7FB3-49FA-B1D4-0A4BE16C7316}" userId="S::narda.velandia@aerocivil.gov.co::bbc6dd44-aeec-48ac-a3f4-4a329e5ef4e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1" dT="2020-12-19T14:29:39.05" personId="{E4C06FD6-7FB3-49FA-B1D4-0A4BE16C7316}" id="{C8A3228C-3537-4E09-BBA6-06F93D1816CC}">
    <text>Consultar el tema de estado de diseño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150F-AA62-48DA-9A2A-3E98908B7D1C}">
  <dimension ref="A1:AP949"/>
  <sheetViews>
    <sheetView tabSelected="1" zoomScale="50" zoomScaleNormal="50" zoomScaleSheetLayoutView="25" zoomScalePageLayoutView="50" workbookViewId="0">
      <pane xSplit="4" ySplit="2" topLeftCell="F920" activePane="bottomRight" state="frozen"/>
      <selection pane="topRight" activeCell="E1" sqref="E1"/>
      <selection pane="bottomLeft" activeCell="A3" sqref="A3"/>
      <selection pane="bottomRight" activeCell="I935" sqref="I935"/>
    </sheetView>
  </sheetViews>
  <sheetFormatPr baseColWidth="10" defaultColWidth="10.875" defaultRowHeight="20.25" outlineLevelCol="1" x14ac:dyDescent="0.3"/>
  <cols>
    <col min="1" max="1" width="19.625" style="8" customWidth="1"/>
    <col min="2" max="2" width="20.125" style="1333" customWidth="1"/>
    <col min="3" max="3" width="9.875" style="1340" hidden="1" customWidth="1" outlineLevel="1"/>
    <col min="4" max="4" width="30" style="1333" customWidth="1" outlineLevel="1"/>
    <col min="5" max="5" width="12.5" style="1340" hidden="1" customWidth="1" outlineLevel="1"/>
    <col min="6" max="6" width="31.375" style="1333" customWidth="1" outlineLevel="1"/>
    <col min="7" max="7" width="46.875" style="1341" customWidth="1"/>
    <col min="8" max="8" width="18.875" style="1342" customWidth="1" outlineLevel="1"/>
    <col min="9" max="9" width="24" style="1334" customWidth="1"/>
    <col min="10" max="10" width="37.625" style="1334" customWidth="1"/>
    <col min="11" max="11" width="21.125" style="1343" customWidth="1"/>
    <col min="12" max="12" width="54.625" style="1344" customWidth="1"/>
    <col min="13" max="13" width="9" style="1345" customWidth="1"/>
    <col min="14" max="14" width="4.875" style="8" customWidth="1"/>
    <col min="15" max="20" width="11.125" style="8" customWidth="1"/>
    <col min="21" max="21" width="11.625" style="8" customWidth="1"/>
    <col min="22" max="26" width="11.125" style="8" customWidth="1"/>
    <col min="27" max="28" width="11.125" style="8" hidden="1" customWidth="1"/>
    <col min="29" max="29" width="10.875" style="8" hidden="1" customWidth="1"/>
    <col min="30" max="30" width="38" style="23" hidden="1" customWidth="1"/>
    <col min="31" max="31" width="19.125" style="1039" hidden="1" customWidth="1" outlineLevel="1"/>
    <col min="32" max="32" width="20.5" style="1039" hidden="1" customWidth="1" outlineLevel="1"/>
    <col min="33" max="33" width="21.625" style="98" hidden="1" customWidth="1" outlineLevel="1"/>
    <col min="34" max="34" width="30.125" style="8" hidden="1" customWidth="1" outlineLevel="1"/>
    <col min="35" max="35" width="16.5" style="1351" hidden="1" customWidth="1" outlineLevel="1"/>
    <col min="36" max="41" width="10.875" style="8" hidden="1" customWidth="1" outlineLevel="1"/>
    <col min="42" max="42" width="10.875" style="8" collapsed="1"/>
    <col min="43" max="16384" width="10.875" style="8"/>
  </cols>
  <sheetData>
    <row r="1" spans="1:41" ht="39.950000000000003" customHeight="1" thickBot="1" x14ac:dyDescent="0.25">
      <c r="A1" s="1"/>
      <c r="B1" s="2" t="s">
        <v>0</v>
      </c>
      <c r="C1" s="3"/>
      <c r="D1" s="3"/>
      <c r="E1" s="3"/>
      <c r="F1" s="4"/>
      <c r="G1" s="5">
        <v>2021</v>
      </c>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7"/>
    </row>
    <row r="2" spans="1:41" s="23" customFormat="1" ht="39.950000000000003" customHeight="1" thickBot="1" x14ac:dyDescent="0.3">
      <c r="A2" s="9" t="s">
        <v>1</v>
      </c>
      <c r="B2" s="10" t="s">
        <v>2</v>
      </c>
      <c r="C2" s="10" t="s">
        <v>3</v>
      </c>
      <c r="D2" s="10" t="s">
        <v>4</v>
      </c>
      <c r="E2" s="10" t="s">
        <v>5</v>
      </c>
      <c r="F2" s="11" t="s">
        <v>6</v>
      </c>
      <c r="G2" s="12" t="s">
        <v>7</v>
      </c>
      <c r="H2" s="13" t="s">
        <v>8</v>
      </c>
      <c r="I2" s="14" t="s">
        <v>9</v>
      </c>
      <c r="J2" s="14" t="s">
        <v>10</v>
      </c>
      <c r="K2" s="15" t="s">
        <v>11</v>
      </c>
      <c r="L2" s="14" t="s">
        <v>12</v>
      </c>
      <c r="M2" s="16" t="s">
        <v>13</v>
      </c>
      <c r="N2" s="17"/>
      <c r="O2" s="18">
        <v>44256</v>
      </c>
      <c r="P2" s="18">
        <v>44348</v>
      </c>
      <c r="Q2" s="18">
        <v>44440</v>
      </c>
      <c r="R2" s="18">
        <v>44531</v>
      </c>
      <c r="S2" s="19" t="s">
        <v>14</v>
      </c>
      <c r="T2" s="19" t="s">
        <v>15</v>
      </c>
      <c r="U2" s="19" t="s">
        <v>16</v>
      </c>
      <c r="V2" s="20" t="s">
        <v>17</v>
      </c>
      <c r="W2" s="19" t="s">
        <v>18</v>
      </c>
      <c r="X2" s="9" t="s">
        <v>19</v>
      </c>
      <c r="Y2" s="9" t="s">
        <v>20</v>
      </c>
      <c r="Z2" s="9" t="s">
        <v>21</v>
      </c>
      <c r="AA2" s="9" t="s">
        <v>22</v>
      </c>
      <c r="AB2" s="9" t="s">
        <v>23</v>
      </c>
      <c r="AC2" s="9" t="s">
        <v>24</v>
      </c>
      <c r="AD2" s="9" t="s">
        <v>25</v>
      </c>
      <c r="AE2" s="19" t="s">
        <v>26</v>
      </c>
      <c r="AF2" s="9" t="s">
        <v>27</v>
      </c>
      <c r="AG2" s="9" t="s">
        <v>28</v>
      </c>
      <c r="AH2" s="9" t="s">
        <v>29</v>
      </c>
      <c r="AI2" s="9" t="s">
        <v>30</v>
      </c>
      <c r="AJ2" s="21" t="s">
        <v>31</v>
      </c>
      <c r="AK2" s="22"/>
      <c r="AL2" s="21" t="s">
        <v>32</v>
      </c>
      <c r="AM2" s="22"/>
      <c r="AN2" s="21" t="s">
        <v>33</v>
      </c>
      <c r="AO2" s="22"/>
    </row>
    <row r="3" spans="1:41" ht="39.950000000000003" customHeight="1" thickBot="1" x14ac:dyDescent="0.25">
      <c r="A3" s="24" t="s">
        <v>34</v>
      </c>
      <c r="B3" s="25" t="s">
        <v>35</v>
      </c>
      <c r="C3" s="26">
        <v>1</v>
      </c>
      <c r="D3" s="27" t="s">
        <v>36</v>
      </c>
      <c r="E3" s="28">
        <v>1</v>
      </c>
      <c r="F3" s="29" t="s">
        <v>37</v>
      </c>
      <c r="G3" s="30" t="s">
        <v>38</v>
      </c>
      <c r="H3" s="31">
        <v>1</v>
      </c>
      <c r="I3" s="32" t="s">
        <v>39</v>
      </c>
      <c r="J3" s="32" t="s">
        <v>40</v>
      </c>
      <c r="K3" s="33">
        <v>0</v>
      </c>
      <c r="L3" s="34" t="s">
        <v>41</v>
      </c>
      <c r="M3" s="35">
        <v>0.1</v>
      </c>
      <c r="N3" s="36" t="s">
        <v>42</v>
      </c>
      <c r="O3" s="37">
        <v>1</v>
      </c>
      <c r="P3" s="38">
        <v>1</v>
      </c>
      <c r="Q3" s="39">
        <v>1</v>
      </c>
      <c r="R3" s="40">
        <v>1</v>
      </c>
      <c r="S3" s="41">
        <f>SUM(O3:O3)*M3</f>
        <v>0.1</v>
      </c>
      <c r="T3" s="42">
        <f>SUM(P3:P3)*M3</f>
        <v>0.1</v>
      </c>
      <c r="U3" s="42">
        <f>SUM(Q3:Q3)*M3</f>
        <v>0.1</v>
      </c>
      <c r="V3" s="43">
        <f>SUM(R3:R3)*M3</f>
        <v>0.1</v>
      </c>
      <c r="W3" s="44">
        <f>MAX(S3:V3)</f>
        <v>0.1</v>
      </c>
      <c r="X3" s="45">
        <f>+S4+S6+S8+S10+S12</f>
        <v>0.2</v>
      </c>
      <c r="Y3" s="45">
        <f>+T4+T6+T8+T10+T12</f>
        <v>0.45500000000000007</v>
      </c>
      <c r="Z3" s="46">
        <f t="shared" ref="Z3:AB3" si="0">+U4+U6+U8+U10+U12</f>
        <v>0.62600000000000011</v>
      </c>
      <c r="AA3" s="47">
        <f t="shared" si="0"/>
        <v>0</v>
      </c>
      <c r="AB3" s="48">
        <f t="shared" si="0"/>
        <v>0.62600000000000011</v>
      </c>
      <c r="AC3" s="49" t="s">
        <v>43</v>
      </c>
      <c r="AD3" s="50" t="s">
        <v>44</v>
      </c>
      <c r="AE3" s="51" t="str">
        <f>+IF(Q4&gt;Q3,"SUPERADA",IF(Q4=Q3,"EQUILIBRADA",IF(Q4&lt;Q3,"PARA MEJORAR")))</f>
        <v>EQUILIBRADA</v>
      </c>
      <c r="AF3" s="51" t="str">
        <f>IF(COUNTIF(AE3:AE12,"PARA MEJORAR")&gt;=1,"PARA MEJORAR","BIEN")</f>
        <v>PARA MEJORAR</v>
      </c>
      <c r="AG3" s="51" t="str">
        <f>IF(COUNTIF(AF3:AF60,"PARA MEJORAR")&gt;=1,"PARA MEJORAR","BIEN")</f>
        <v>PARA MEJORAR</v>
      </c>
      <c r="AH3" s="51" t="str">
        <f>IF(COUNTIF(AG3:AG108,"PARA MEJORAR")&gt;=1,"PARA MEJORAR","BIEN")</f>
        <v>PARA MEJORAR</v>
      </c>
      <c r="AI3" s="52" t="s">
        <v>45</v>
      </c>
      <c r="AJ3" s="19" t="s">
        <v>46</v>
      </c>
      <c r="AK3" s="19" t="s">
        <v>47</v>
      </c>
      <c r="AL3" s="19" t="s">
        <v>46</v>
      </c>
      <c r="AM3" s="19" t="s">
        <v>47</v>
      </c>
      <c r="AN3" s="19" t="s">
        <v>46</v>
      </c>
      <c r="AO3" s="19" t="s">
        <v>47</v>
      </c>
    </row>
    <row r="4" spans="1:41" ht="39.950000000000003" customHeight="1" thickBot="1" x14ac:dyDescent="0.25">
      <c r="A4" s="53"/>
      <c r="B4" s="54"/>
      <c r="C4" s="55"/>
      <c r="D4" s="56"/>
      <c r="E4" s="57"/>
      <c r="F4" s="58"/>
      <c r="G4" s="59"/>
      <c r="H4" s="60"/>
      <c r="I4" s="61"/>
      <c r="J4" s="61"/>
      <c r="K4" s="62"/>
      <c r="L4" s="63"/>
      <c r="M4" s="64"/>
      <c r="N4" s="65" t="s">
        <v>48</v>
      </c>
      <c r="O4" s="66">
        <v>1</v>
      </c>
      <c r="P4" s="67">
        <v>1</v>
      </c>
      <c r="Q4" s="67">
        <v>1</v>
      </c>
      <c r="R4" s="67">
        <v>0</v>
      </c>
      <c r="S4" s="68">
        <f>SUM(O4:O4)*M3</f>
        <v>0.1</v>
      </c>
      <c r="T4" s="69">
        <f>SUM(P4:P4)*M3</f>
        <v>0.1</v>
      </c>
      <c r="U4" s="69">
        <f>SUM(Q4:Q4)*M3</f>
        <v>0.1</v>
      </c>
      <c r="V4" s="70">
        <f>SUM(R4:R4)*M3</f>
        <v>0</v>
      </c>
      <c r="W4" s="71">
        <f>MAX(S4:V4)</f>
        <v>0.1</v>
      </c>
      <c r="X4" s="72"/>
      <c r="Y4" s="72"/>
      <c r="Z4" s="73"/>
      <c r="AA4" s="74"/>
      <c r="AB4" s="75"/>
      <c r="AC4" s="76"/>
      <c r="AD4" s="77"/>
      <c r="AE4" s="78"/>
      <c r="AF4" s="79"/>
      <c r="AG4" s="79"/>
      <c r="AH4" s="79"/>
      <c r="AI4" s="80"/>
      <c r="AJ4" s="81"/>
      <c r="AK4" s="82"/>
      <c r="AL4" s="82"/>
      <c r="AM4" s="82"/>
      <c r="AN4" s="82"/>
      <c r="AO4" s="83"/>
    </row>
    <row r="5" spans="1:41" ht="39.950000000000003" customHeight="1" x14ac:dyDescent="0.2">
      <c r="A5" s="53"/>
      <c r="B5" s="54"/>
      <c r="C5" s="55"/>
      <c r="D5" s="56"/>
      <c r="E5" s="57"/>
      <c r="F5" s="58"/>
      <c r="G5" s="59"/>
      <c r="H5" s="60"/>
      <c r="I5" s="61"/>
      <c r="J5" s="61"/>
      <c r="K5" s="62"/>
      <c r="L5" s="63" t="s">
        <v>49</v>
      </c>
      <c r="M5" s="64">
        <v>0.1</v>
      </c>
      <c r="N5" s="36" t="s">
        <v>42</v>
      </c>
      <c r="O5" s="84">
        <v>1</v>
      </c>
      <c r="P5" s="85">
        <v>1</v>
      </c>
      <c r="Q5" s="86">
        <v>1</v>
      </c>
      <c r="R5" s="87">
        <v>1</v>
      </c>
      <c r="S5" s="88">
        <f t="shared" ref="S5" si="1">SUM(O5:O5)*M5</f>
        <v>0.1</v>
      </c>
      <c r="T5" s="89">
        <f t="shared" ref="T5" si="2">SUM(P5:P5)*M5</f>
        <v>0.1</v>
      </c>
      <c r="U5" s="89">
        <f t="shared" ref="U5" si="3">SUM(Q5:Q5)*M5</f>
        <v>0.1</v>
      </c>
      <c r="V5" s="90">
        <f t="shared" ref="V5" si="4">SUM(R5:R5)*M5</f>
        <v>0.1</v>
      </c>
      <c r="W5" s="91">
        <f t="shared" ref="W5:W68" si="5">MAX(S5:V5)</f>
        <v>0.1</v>
      </c>
      <c r="X5" s="92"/>
      <c r="Y5" s="72"/>
      <c r="Z5" s="73"/>
      <c r="AA5" s="74"/>
      <c r="AB5" s="75"/>
      <c r="AC5" s="76"/>
      <c r="AD5" s="77"/>
      <c r="AE5" s="51" t="str">
        <f t="shared" ref="AE5" si="6">+IF(Q6&gt;Q5,"SUPERADA",IF(Q6=Q5,"EQUILIBRADA",IF(Q6&lt;Q5,"PARA MEJORAR")))</f>
        <v>EQUILIBRADA</v>
      </c>
      <c r="AF5" s="79"/>
      <c r="AG5" s="79"/>
      <c r="AH5" s="79"/>
      <c r="AI5" s="80"/>
      <c r="AJ5" s="93"/>
      <c r="AK5" s="94"/>
      <c r="AL5" s="94"/>
      <c r="AM5" s="94"/>
      <c r="AN5" s="94"/>
      <c r="AO5" s="95"/>
    </row>
    <row r="6" spans="1:41" ht="39.950000000000003" customHeight="1" thickBot="1" x14ac:dyDescent="0.25">
      <c r="A6" s="53"/>
      <c r="B6" s="54"/>
      <c r="C6" s="55"/>
      <c r="D6" s="56"/>
      <c r="E6" s="57"/>
      <c r="F6" s="58"/>
      <c r="G6" s="59"/>
      <c r="H6" s="60"/>
      <c r="I6" s="61"/>
      <c r="J6" s="61"/>
      <c r="K6" s="62"/>
      <c r="L6" s="63"/>
      <c r="M6" s="64"/>
      <c r="N6" s="65" t="s">
        <v>48</v>
      </c>
      <c r="O6" s="66">
        <v>0</v>
      </c>
      <c r="P6" s="67">
        <v>1</v>
      </c>
      <c r="Q6" s="67">
        <v>1</v>
      </c>
      <c r="R6" s="96">
        <v>0</v>
      </c>
      <c r="S6" s="68">
        <f t="shared" ref="S6" si="7">SUM(O6:O6)*M5</f>
        <v>0</v>
      </c>
      <c r="T6" s="69">
        <f t="shared" ref="T6" si="8">SUM(P6:P6)*M5</f>
        <v>0.1</v>
      </c>
      <c r="U6" s="69">
        <f t="shared" ref="U6" si="9">SUM(Q6:Q6)*M5</f>
        <v>0.1</v>
      </c>
      <c r="V6" s="70">
        <f t="shared" ref="V6" si="10">SUM(R6:R6)*M5</f>
        <v>0</v>
      </c>
      <c r="W6" s="71">
        <f t="shared" si="5"/>
        <v>0.1</v>
      </c>
      <c r="X6" s="92"/>
      <c r="Y6" s="72"/>
      <c r="Z6" s="73"/>
      <c r="AA6" s="74"/>
      <c r="AB6" s="75"/>
      <c r="AC6" s="76"/>
      <c r="AD6" s="77"/>
      <c r="AE6" s="78"/>
      <c r="AF6" s="79"/>
      <c r="AG6" s="79"/>
      <c r="AH6" s="79"/>
      <c r="AI6" s="80"/>
      <c r="AJ6" s="93"/>
      <c r="AK6" s="94"/>
      <c r="AL6" s="94"/>
      <c r="AM6" s="94"/>
      <c r="AN6" s="94"/>
      <c r="AO6" s="95"/>
    </row>
    <row r="7" spans="1:41" ht="39.950000000000003" customHeight="1" x14ac:dyDescent="0.2">
      <c r="A7" s="53"/>
      <c r="B7" s="54"/>
      <c r="C7" s="55"/>
      <c r="D7" s="56"/>
      <c r="E7" s="57"/>
      <c r="F7" s="58"/>
      <c r="G7" s="59"/>
      <c r="H7" s="60"/>
      <c r="I7" s="61"/>
      <c r="J7" s="61"/>
      <c r="K7" s="62"/>
      <c r="L7" s="63" t="s">
        <v>50</v>
      </c>
      <c r="M7" s="64">
        <v>0.1</v>
      </c>
      <c r="N7" s="36" t="s">
        <v>42</v>
      </c>
      <c r="O7" s="84">
        <v>1</v>
      </c>
      <c r="P7" s="85">
        <v>1</v>
      </c>
      <c r="Q7" s="86">
        <v>1</v>
      </c>
      <c r="R7" s="87">
        <v>1</v>
      </c>
      <c r="S7" s="88">
        <f t="shared" ref="S7" si="11">SUM(O7:O7)*M7</f>
        <v>0.1</v>
      </c>
      <c r="T7" s="89">
        <f t="shared" ref="T7" si="12">SUM(P7:P7)*M7</f>
        <v>0.1</v>
      </c>
      <c r="U7" s="89">
        <f t="shared" ref="U7" si="13">SUM(Q7:Q7)*M7</f>
        <v>0.1</v>
      </c>
      <c r="V7" s="90">
        <f t="shared" ref="V7" si="14">SUM(R7:R7)*M7</f>
        <v>0.1</v>
      </c>
      <c r="W7" s="91">
        <f t="shared" si="5"/>
        <v>0.1</v>
      </c>
      <c r="X7" s="92"/>
      <c r="Y7" s="72"/>
      <c r="Z7" s="73"/>
      <c r="AA7" s="74"/>
      <c r="AB7" s="75"/>
      <c r="AC7" s="76"/>
      <c r="AD7" s="77"/>
      <c r="AE7" s="51" t="str">
        <f t="shared" ref="AE7" si="15">+IF(Q8&gt;Q7,"SUPERADA",IF(Q8=Q7,"EQUILIBRADA",IF(Q8&lt;Q7,"PARA MEJORAR")))</f>
        <v>EQUILIBRADA</v>
      </c>
      <c r="AF7" s="79"/>
      <c r="AG7" s="79"/>
      <c r="AH7" s="79"/>
      <c r="AI7" s="80"/>
      <c r="AJ7" s="93"/>
      <c r="AK7" s="94"/>
      <c r="AL7" s="94"/>
      <c r="AM7" s="94"/>
      <c r="AN7" s="94"/>
      <c r="AO7" s="95"/>
    </row>
    <row r="8" spans="1:41" ht="39.950000000000003" customHeight="1" thickBot="1" x14ac:dyDescent="0.25">
      <c r="A8" s="53"/>
      <c r="B8" s="54"/>
      <c r="C8" s="55"/>
      <c r="D8" s="56"/>
      <c r="E8" s="57"/>
      <c r="F8" s="58"/>
      <c r="G8" s="59"/>
      <c r="H8" s="60"/>
      <c r="I8" s="61"/>
      <c r="J8" s="61"/>
      <c r="K8" s="62"/>
      <c r="L8" s="63"/>
      <c r="M8" s="64"/>
      <c r="N8" s="65" t="s">
        <v>48</v>
      </c>
      <c r="O8" s="66">
        <v>1</v>
      </c>
      <c r="P8" s="67">
        <v>1</v>
      </c>
      <c r="Q8" s="67">
        <v>1</v>
      </c>
      <c r="R8" s="96">
        <v>0</v>
      </c>
      <c r="S8" s="68">
        <f t="shared" ref="S8" si="16">SUM(O8:O8)*M7</f>
        <v>0.1</v>
      </c>
      <c r="T8" s="69">
        <f t="shared" ref="T8" si="17">SUM(P8:P8)*M7</f>
        <v>0.1</v>
      </c>
      <c r="U8" s="69">
        <f t="shared" ref="U8" si="18">SUM(Q8:Q8)*M7</f>
        <v>0.1</v>
      </c>
      <c r="V8" s="70">
        <f t="shared" ref="V8" si="19">SUM(R8:R8)*M7</f>
        <v>0</v>
      </c>
      <c r="W8" s="71">
        <f t="shared" si="5"/>
        <v>0.1</v>
      </c>
      <c r="X8" s="92"/>
      <c r="Y8" s="72"/>
      <c r="Z8" s="73"/>
      <c r="AA8" s="74"/>
      <c r="AB8" s="75"/>
      <c r="AC8" s="76"/>
      <c r="AD8" s="77"/>
      <c r="AE8" s="78"/>
      <c r="AF8" s="79"/>
      <c r="AG8" s="79"/>
      <c r="AH8" s="79"/>
      <c r="AI8" s="80"/>
      <c r="AJ8" s="93"/>
      <c r="AK8" s="94"/>
      <c r="AL8" s="94"/>
      <c r="AM8" s="94"/>
      <c r="AN8" s="94"/>
      <c r="AO8" s="95"/>
    </row>
    <row r="9" spans="1:41" ht="39.950000000000003" customHeight="1" x14ac:dyDescent="0.2">
      <c r="A9" s="53"/>
      <c r="B9" s="54"/>
      <c r="C9" s="55"/>
      <c r="D9" s="56"/>
      <c r="E9" s="57"/>
      <c r="F9" s="58"/>
      <c r="G9" s="59"/>
      <c r="H9" s="60"/>
      <c r="I9" s="61"/>
      <c r="J9" s="61"/>
      <c r="K9" s="62"/>
      <c r="L9" s="63" t="s">
        <v>51</v>
      </c>
      <c r="M9" s="64">
        <v>0.5</v>
      </c>
      <c r="N9" s="36" t="s">
        <v>42</v>
      </c>
      <c r="O9" s="84">
        <v>0</v>
      </c>
      <c r="P9" s="85">
        <v>0.35</v>
      </c>
      <c r="Q9" s="86">
        <v>0.7</v>
      </c>
      <c r="R9" s="87">
        <v>1</v>
      </c>
      <c r="S9" s="88">
        <f t="shared" ref="S9" si="20">SUM(O9:O9)*M9</f>
        <v>0</v>
      </c>
      <c r="T9" s="89">
        <f t="shared" ref="T9" si="21">SUM(P9:P9)*M9</f>
        <v>0.17499999999999999</v>
      </c>
      <c r="U9" s="89">
        <f t="shared" ref="U9" si="22">SUM(Q9:Q9)*M9</f>
        <v>0.35</v>
      </c>
      <c r="V9" s="90">
        <f t="shared" ref="V9" si="23">SUM(R9:R9)*M9</f>
        <v>0.5</v>
      </c>
      <c r="W9" s="91">
        <f t="shared" si="5"/>
        <v>0.5</v>
      </c>
      <c r="X9" s="92"/>
      <c r="Y9" s="72"/>
      <c r="Z9" s="73"/>
      <c r="AA9" s="74"/>
      <c r="AB9" s="75"/>
      <c r="AC9" s="76"/>
      <c r="AD9" s="77"/>
      <c r="AE9" s="51" t="str">
        <f t="shared" ref="AE9" si="24">+IF(Q10&gt;Q9,"SUPERADA",IF(Q10=Q9,"EQUILIBRADA",IF(Q10&lt;Q9,"PARA MEJORAR")))</f>
        <v>PARA MEJORAR</v>
      </c>
      <c r="AF9" s="79"/>
      <c r="AG9" s="79"/>
      <c r="AH9" s="79"/>
      <c r="AI9" s="80"/>
      <c r="AJ9" s="97"/>
      <c r="AK9" s="98"/>
      <c r="AL9" s="98"/>
      <c r="AM9" s="98"/>
      <c r="AN9" s="98"/>
      <c r="AO9" s="99"/>
    </row>
    <row r="10" spans="1:41" ht="39.950000000000003" customHeight="1" thickBot="1" x14ac:dyDescent="0.25">
      <c r="A10" s="53"/>
      <c r="B10" s="54"/>
      <c r="C10" s="55"/>
      <c r="D10" s="56"/>
      <c r="E10" s="57"/>
      <c r="F10" s="58"/>
      <c r="G10" s="59"/>
      <c r="H10" s="60"/>
      <c r="I10" s="61"/>
      <c r="J10" s="61"/>
      <c r="K10" s="62"/>
      <c r="L10" s="63"/>
      <c r="M10" s="64"/>
      <c r="N10" s="65" t="s">
        <v>48</v>
      </c>
      <c r="O10" s="66">
        <v>0</v>
      </c>
      <c r="P10" s="67">
        <v>0.31</v>
      </c>
      <c r="Q10" s="67">
        <v>0.57999999999999996</v>
      </c>
      <c r="R10" s="96">
        <v>0</v>
      </c>
      <c r="S10" s="68">
        <f t="shared" ref="S10" si="25">SUM(O10:O10)*M9</f>
        <v>0</v>
      </c>
      <c r="T10" s="69">
        <f t="shared" ref="T10" si="26">SUM(P10:P10)*M9</f>
        <v>0.155</v>
      </c>
      <c r="U10" s="69">
        <f t="shared" ref="U10" si="27">SUM(Q10:Q10)*M9</f>
        <v>0.28999999999999998</v>
      </c>
      <c r="V10" s="70">
        <f t="shared" ref="V10" si="28">SUM(R10:R10)*M9</f>
        <v>0</v>
      </c>
      <c r="W10" s="71">
        <f t="shared" si="5"/>
        <v>0.28999999999999998</v>
      </c>
      <c r="X10" s="92"/>
      <c r="Y10" s="72"/>
      <c r="Z10" s="73"/>
      <c r="AA10" s="74"/>
      <c r="AB10" s="75"/>
      <c r="AC10" s="76"/>
      <c r="AD10" s="77"/>
      <c r="AE10" s="78"/>
      <c r="AF10" s="79"/>
      <c r="AG10" s="79"/>
      <c r="AH10" s="79"/>
      <c r="AI10" s="80"/>
      <c r="AJ10" s="97"/>
      <c r="AK10" s="98"/>
      <c r="AL10" s="98"/>
      <c r="AM10" s="98"/>
      <c r="AN10" s="98"/>
      <c r="AO10" s="99"/>
    </row>
    <row r="11" spans="1:41" ht="39.950000000000003" customHeight="1" x14ac:dyDescent="0.2">
      <c r="A11" s="53"/>
      <c r="B11" s="54"/>
      <c r="C11" s="55"/>
      <c r="D11" s="56"/>
      <c r="E11" s="57"/>
      <c r="F11" s="58"/>
      <c r="G11" s="59"/>
      <c r="H11" s="60"/>
      <c r="I11" s="61"/>
      <c r="J11" s="61"/>
      <c r="K11" s="62"/>
      <c r="L11" s="63" t="s">
        <v>52</v>
      </c>
      <c r="M11" s="64">
        <v>0.2</v>
      </c>
      <c r="N11" s="36" t="s">
        <v>42</v>
      </c>
      <c r="O11" s="84">
        <v>0</v>
      </c>
      <c r="P11" s="85">
        <v>0.25</v>
      </c>
      <c r="Q11" s="86">
        <v>0.6</v>
      </c>
      <c r="R11" s="87">
        <v>1</v>
      </c>
      <c r="S11" s="88">
        <f t="shared" ref="S11" si="29">SUM(O11:O11)*M11</f>
        <v>0</v>
      </c>
      <c r="T11" s="89">
        <f t="shared" ref="T11" si="30">SUM(P11:P11)*M11</f>
        <v>0.05</v>
      </c>
      <c r="U11" s="89">
        <f t="shared" ref="U11" si="31">SUM(Q11:Q11)*M11</f>
        <v>0.12</v>
      </c>
      <c r="V11" s="90">
        <f t="shared" ref="V11" si="32">SUM(R11:R11)*M11</f>
        <v>0.2</v>
      </c>
      <c r="W11" s="91">
        <f t="shared" si="5"/>
        <v>0.2</v>
      </c>
      <c r="X11" s="92"/>
      <c r="Y11" s="72"/>
      <c r="Z11" s="73"/>
      <c r="AA11" s="74"/>
      <c r="AB11" s="75"/>
      <c r="AC11" s="76"/>
      <c r="AD11" s="77"/>
      <c r="AE11" s="51" t="str">
        <f t="shared" ref="AE11" si="33">+IF(Q12&gt;Q11,"SUPERADA",IF(Q12=Q11,"EQUILIBRADA",IF(Q12&lt;Q11,"PARA MEJORAR")))</f>
        <v>PARA MEJORAR</v>
      </c>
      <c r="AF11" s="79"/>
      <c r="AG11" s="79"/>
      <c r="AH11" s="79"/>
      <c r="AI11" s="80"/>
      <c r="AJ11" s="97"/>
      <c r="AK11" s="98"/>
      <c r="AL11" s="98"/>
      <c r="AM11" s="98"/>
      <c r="AN11" s="98"/>
      <c r="AO11" s="99"/>
    </row>
    <row r="12" spans="1:41" ht="39.950000000000003" customHeight="1" thickBot="1" x14ac:dyDescent="0.25">
      <c r="A12" s="53"/>
      <c r="B12" s="54"/>
      <c r="C12" s="55"/>
      <c r="D12" s="56"/>
      <c r="E12" s="57"/>
      <c r="F12" s="58"/>
      <c r="G12" s="100"/>
      <c r="H12" s="101"/>
      <c r="I12" s="102"/>
      <c r="J12" s="102"/>
      <c r="K12" s="103"/>
      <c r="L12" s="104"/>
      <c r="M12" s="105"/>
      <c r="N12" s="65" t="s">
        <v>48</v>
      </c>
      <c r="O12" s="106">
        <v>0</v>
      </c>
      <c r="P12" s="107">
        <v>0</v>
      </c>
      <c r="Q12" s="107">
        <v>0.18</v>
      </c>
      <c r="R12" s="108">
        <v>0</v>
      </c>
      <c r="S12" s="109">
        <f t="shared" ref="S12" si="34">SUM(O12:O12)*M11</f>
        <v>0</v>
      </c>
      <c r="T12" s="110">
        <f t="shared" ref="T12" si="35">SUM(P12:P12)*M11</f>
        <v>0</v>
      </c>
      <c r="U12" s="110">
        <f t="shared" ref="U12" si="36">SUM(Q12:Q12)*M11</f>
        <v>3.5999999999999997E-2</v>
      </c>
      <c r="V12" s="111">
        <f t="shared" ref="V12" si="37">SUM(R12:R12)*M11</f>
        <v>0</v>
      </c>
      <c r="W12" s="112">
        <f t="shared" si="5"/>
        <v>3.5999999999999997E-2</v>
      </c>
      <c r="X12" s="92"/>
      <c r="Y12" s="72"/>
      <c r="Z12" s="73"/>
      <c r="AA12" s="74"/>
      <c r="AB12" s="75"/>
      <c r="AC12" s="76"/>
      <c r="AD12" s="113"/>
      <c r="AE12" s="78"/>
      <c r="AF12" s="78"/>
      <c r="AG12" s="79"/>
      <c r="AH12" s="79"/>
      <c r="AI12" s="80"/>
      <c r="AJ12" s="97"/>
      <c r="AK12" s="98"/>
      <c r="AL12" s="98"/>
      <c r="AM12" s="98"/>
      <c r="AN12" s="98"/>
      <c r="AO12" s="99"/>
    </row>
    <row r="13" spans="1:41" ht="39.950000000000003" customHeight="1" x14ac:dyDescent="0.2">
      <c r="A13" s="53"/>
      <c r="B13" s="54"/>
      <c r="C13" s="55"/>
      <c r="D13" s="56"/>
      <c r="E13" s="57"/>
      <c r="F13" s="58"/>
      <c r="G13" s="30" t="s">
        <v>53</v>
      </c>
      <c r="H13" s="31">
        <v>2</v>
      </c>
      <c r="I13" s="32" t="s">
        <v>54</v>
      </c>
      <c r="J13" s="114" t="s">
        <v>55</v>
      </c>
      <c r="K13" s="33">
        <v>0.59</v>
      </c>
      <c r="L13" s="115" t="s">
        <v>56</v>
      </c>
      <c r="M13" s="35">
        <v>0.2</v>
      </c>
      <c r="N13" s="36" t="s">
        <v>42</v>
      </c>
      <c r="O13" s="37">
        <v>0.9</v>
      </c>
      <c r="P13" s="38">
        <v>1</v>
      </c>
      <c r="Q13" s="39">
        <v>1</v>
      </c>
      <c r="R13" s="116">
        <v>1</v>
      </c>
      <c r="S13" s="41">
        <f t="shared" ref="S13" si="38">SUM(O13:O13)*M13</f>
        <v>0.18000000000000002</v>
      </c>
      <c r="T13" s="42">
        <f t="shared" ref="T13" si="39">SUM(P13:P13)*M13</f>
        <v>0.2</v>
      </c>
      <c r="U13" s="42">
        <f t="shared" ref="U13" si="40">SUM(Q13:Q13)*M13</f>
        <v>0.2</v>
      </c>
      <c r="V13" s="43">
        <f t="shared" ref="V13" si="41">SUM(R13:R13)*M13</f>
        <v>0.2</v>
      </c>
      <c r="W13" s="44">
        <f t="shared" si="5"/>
        <v>0.2</v>
      </c>
      <c r="X13" s="117">
        <f>+S14+S16+S18+S20+S22+S24</f>
        <v>0.25</v>
      </c>
      <c r="Y13" s="45">
        <f t="shared" ref="Y13:AB13" si="42">+T14+T16+T18+T20+T22+T24</f>
        <v>0.44000000000000006</v>
      </c>
      <c r="Z13" s="46">
        <f t="shared" si="42"/>
        <v>0.59000000000000008</v>
      </c>
      <c r="AA13" s="47">
        <f t="shared" si="42"/>
        <v>0</v>
      </c>
      <c r="AB13" s="48">
        <f t="shared" si="42"/>
        <v>0.59000000000000008</v>
      </c>
      <c r="AC13" s="76"/>
      <c r="AD13" s="50" t="s">
        <v>57</v>
      </c>
      <c r="AE13" s="51" t="str">
        <f t="shared" ref="AE13" si="43">+IF(Q14&gt;Q13,"SUPERADA",IF(Q14=Q13,"EQUILIBRADA",IF(Q14&lt;Q13,"PARA MEJORAR")))</f>
        <v>EQUILIBRADA</v>
      </c>
      <c r="AF13" s="51" t="str">
        <f>IF(COUNTIF(AE13:AE24,"PARA MEJORAR")&gt;=1,"PARA MEJORAR","BIEN")</f>
        <v>PARA MEJORAR</v>
      </c>
      <c r="AG13" s="79"/>
      <c r="AH13" s="79"/>
      <c r="AI13" s="80"/>
      <c r="AJ13" s="81"/>
      <c r="AK13" s="82"/>
      <c r="AL13" s="82"/>
      <c r="AM13" s="82"/>
      <c r="AN13" s="82"/>
      <c r="AO13" s="83"/>
    </row>
    <row r="14" spans="1:41" ht="39.950000000000003" customHeight="1" thickBot="1" x14ac:dyDescent="0.25">
      <c r="A14" s="53"/>
      <c r="B14" s="54"/>
      <c r="C14" s="55"/>
      <c r="D14" s="56"/>
      <c r="E14" s="57"/>
      <c r="F14" s="58"/>
      <c r="G14" s="59"/>
      <c r="H14" s="60"/>
      <c r="I14" s="61"/>
      <c r="J14" s="118"/>
      <c r="K14" s="62"/>
      <c r="L14" s="119"/>
      <c r="M14" s="64"/>
      <c r="N14" s="65" t="s">
        <v>48</v>
      </c>
      <c r="O14" s="66">
        <v>0.9</v>
      </c>
      <c r="P14" s="67">
        <v>1</v>
      </c>
      <c r="Q14" s="67">
        <v>1</v>
      </c>
      <c r="R14" s="96">
        <v>0</v>
      </c>
      <c r="S14" s="68">
        <f t="shared" ref="S14" si="44">SUM(O14:O14)*M13</f>
        <v>0.18000000000000002</v>
      </c>
      <c r="T14" s="69">
        <f t="shared" ref="T14" si="45">SUM(P14:P14)*M13</f>
        <v>0.2</v>
      </c>
      <c r="U14" s="69">
        <f t="shared" ref="U14" si="46">SUM(Q14:Q14)*M13</f>
        <v>0.2</v>
      </c>
      <c r="V14" s="70">
        <f t="shared" ref="V14" si="47">SUM(R14:R14)*M13</f>
        <v>0</v>
      </c>
      <c r="W14" s="71">
        <f t="shared" si="5"/>
        <v>0.2</v>
      </c>
      <c r="X14" s="92"/>
      <c r="Y14" s="72"/>
      <c r="Z14" s="73"/>
      <c r="AA14" s="74"/>
      <c r="AB14" s="75"/>
      <c r="AC14" s="76"/>
      <c r="AD14" s="77"/>
      <c r="AE14" s="78"/>
      <c r="AF14" s="79"/>
      <c r="AG14" s="79"/>
      <c r="AH14" s="79"/>
      <c r="AI14" s="80"/>
      <c r="AJ14" s="97"/>
      <c r="AK14" s="98"/>
      <c r="AL14" s="98"/>
      <c r="AM14" s="98"/>
      <c r="AN14" s="98"/>
      <c r="AO14" s="99"/>
    </row>
    <row r="15" spans="1:41" ht="39.950000000000003" customHeight="1" x14ac:dyDescent="0.2">
      <c r="A15" s="53"/>
      <c r="B15" s="54"/>
      <c r="C15" s="55"/>
      <c r="D15" s="56"/>
      <c r="E15" s="57"/>
      <c r="F15" s="58"/>
      <c r="G15" s="59"/>
      <c r="H15" s="60"/>
      <c r="I15" s="61"/>
      <c r="J15" s="118"/>
      <c r="K15" s="62"/>
      <c r="L15" s="119" t="s">
        <v>58</v>
      </c>
      <c r="M15" s="64">
        <v>0.1</v>
      </c>
      <c r="N15" s="36" t="s">
        <v>42</v>
      </c>
      <c r="O15" s="84">
        <v>0.7</v>
      </c>
      <c r="P15" s="85">
        <v>1</v>
      </c>
      <c r="Q15" s="86">
        <v>1</v>
      </c>
      <c r="R15" s="87">
        <v>1</v>
      </c>
      <c r="S15" s="88">
        <f t="shared" ref="S15" si="48">SUM(O15:O15)*M15</f>
        <v>6.9999999999999993E-2</v>
      </c>
      <c r="T15" s="89">
        <f t="shared" ref="T15" si="49">SUM(P15:P15)*M15</f>
        <v>0.1</v>
      </c>
      <c r="U15" s="89">
        <f t="shared" ref="U15" si="50">SUM(Q15:Q15)*M15</f>
        <v>0.1</v>
      </c>
      <c r="V15" s="90">
        <f t="shared" ref="V15" si="51">SUM(R15:R15)*M15</f>
        <v>0.1</v>
      </c>
      <c r="W15" s="91">
        <f t="shared" si="5"/>
        <v>0.1</v>
      </c>
      <c r="X15" s="92"/>
      <c r="Y15" s="72"/>
      <c r="Z15" s="73"/>
      <c r="AA15" s="74"/>
      <c r="AB15" s="75"/>
      <c r="AC15" s="76"/>
      <c r="AD15" s="77"/>
      <c r="AE15" s="51" t="str">
        <f t="shared" ref="AE15" si="52">+IF(Q16&gt;Q15,"SUPERADA",IF(Q16=Q15,"EQUILIBRADA",IF(Q16&lt;Q15,"PARA MEJORAR")))</f>
        <v>EQUILIBRADA</v>
      </c>
      <c r="AF15" s="79"/>
      <c r="AG15" s="79"/>
      <c r="AH15" s="79"/>
      <c r="AI15" s="80"/>
      <c r="AJ15" s="97"/>
      <c r="AK15" s="98"/>
      <c r="AL15" s="98"/>
      <c r="AM15" s="98"/>
      <c r="AN15" s="98"/>
      <c r="AO15" s="99"/>
    </row>
    <row r="16" spans="1:41" ht="39.950000000000003" customHeight="1" thickBot="1" x14ac:dyDescent="0.25">
      <c r="A16" s="53"/>
      <c r="B16" s="54"/>
      <c r="C16" s="55"/>
      <c r="D16" s="56"/>
      <c r="E16" s="57"/>
      <c r="F16" s="58"/>
      <c r="G16" s="59"/>
      <c r="H16" s="60"/>
      <c r="I16" s="61"/>
      <c r="J16" s="118"/>
      <c r="K16" s="62"/>
      <c r="L16" s="119"/>
      <c r="M16" s="64"/>
      <c r="N16" s="65" t="s">
        <v>48</v>
      </c>
      <c r="O16" s="66">
        <v>0.7</v>
      </c>
      <c r="P16" s="67">
        <v>1</v>
      </c>
      <c r="Q16" s="67">
        <v>1</v>
      </c>
      <c r="R16" s="96">
        <v>0</v>
      </c>
      <c r="S16" s="68">
        <f t="shared" ref="S16" si="53">SUM(O16:O16)*M15</f>
        <v>6.9999999999999993E-2</v>
      </c>
      <c r="T16" s="69">
        <f t="shared" ref="T16" si="54">SUM(P16:P16)*M15</f>
        <v>0.1</v>
      </c>
      <c r="U16" s="69">
        <f t="shared" ref="U16" si="55">SUM(Q16:Q16)*M15</f>
        <v>0.1</v>
      </c>
      <c r="V16" s="70">
        <f t="shared" ref="V16" si="56">SUM(R16:R16)*M15</f>
        <v>0</v>
      </c>
      <c r="W16" s="71">
        <f t="shared" si="5"/>
        <v>0.1</v>
      </c>
      <c r="X16" s="92"/>
      <c r="Y16" s="72"/>
      <c r="Z16" s="73"/>
      <c r="AA16" s="74"/>
      <c r="AB16" s="75"/>
      <c r="AC16" s="76"/>
      <c r="AD16" s="77"/>
      <c r="AE16" s="78"/>
      <c r="AF16" s="79"/>
      <c r="AG16" s="79"/>
      <c r="AH16" s="79"/>
      <c r="AI16" s="80"/>
      <c r="AJ16" s="97"/>
      <c r="AK16" s="98"/>
      <c r="AL16" s="98"/>
      <c r="AM16" s="98"/>
      <c r="AN16" s="98"/>
      <c r="AO16" s="99"/>
    </row>
    <row r="17" spans="1:41" ht="39.950000000000003" customHeight="1" x14ac:dyDescent="0.2">
      <c r="A17" s="53"/>
      <c r="B17" s="54"/>
      <c r="C17" s="55"/>
      <c r="D17" s="56"/>
      <c r="E17" s="57"/>
      <c r="F17" s="58"/>
      <c r="G17" s="59"/>
      <c r="H17" s="60"/>
      <c r="I17" s="61"/>
      <c r="J17" s="118"/>
      <c r="K17" s="62"/>
      <c r="L17" s="119" t="s">
        <v>59</v>
      </c>
      <c r="M17" s="64">
        <v>0.2</v>
      </c>
      <c r="N17" s="36" t="s">
        <v>42</v>
      </c>
      <c r="O17" s="84">
        <v>0</v>
      </c>
      <c r="P17" s="85">
        <v>0.5</v>
      </c>
      <c r="Q17" s="86">
        <v>1</v>
      </c>
      <c r="R17" s="87">
        <v>1</v>
      </c>
      <c r="S17" s="88">
        <f t="shared" ref="S17" si="57">SUM(O17:O17)*M17</f>
        <v>0</v>
      </c>
      <c r="T17" s="89">
        <f t="shared" ref="T17" si="58">SUM(P17:P17)*M17</f>
        <v>0.1</v>
      </c>
      <c r="U17" s="89">
        <f t="shared" ref="U17" si="59">SUM(Q17:Q17)*M17</f>
        <v>0.2</v>
      </c>
      <c r="V17" s="90">
        <f t="shared" ref="V17" si="60">SUM(R17:R17)*M17</f>
        <v>0.2</v>
      </c>
      <c r="W17" s="91">
        <f t="shared" si="5"/>
        <v>0.2</v>
      </c>
      <c r="X17" s="92"/>
      <c r="Y17" s="72"/>
      <c r="Z17" s="73"/>
      <c r="AA17" s="74"/>
      <c r="AB17" s="75"/>
      <c r="AC17" s="76"/>
      <c r="AD17" s="77"/>
      <c r="AE17" s="51" t="str">
        <f t="shared" ref="AE17" si="61">+IF(Q18&gt;Q17,"SUPERADA",IF(Q18=Q17,"EQUILIBRADA",IF(Q18&lt;Q17,"PARA MEJORAR")))</f>
        <v>PARA MEJORAR</v>
      </c>
      <c r="AF17" s="79"/>
      <c r="AG17" s="79"/>
      <c r="AH17" s="79"/>
      <c r="AI17" s="80"/>
      <c r="AJ17" s="97"/>
      <c r="AK17" s="98"/>
      <c r="AL17" s="98"/>
      <c r="AM17" s="98"/>
      <c r="AN17" s="98"/>
      <c r="AO17" s="99"/>
    </row>
    <row r="18" spans="1:41" ht="39.950000000000003" customHeight="1" thickBot="1" x14ac:dyDescent="0.25">
      <c r="A18" s="53"/>
      <c r="B18" s="54"/>
      <c r="C18" s="55"/>
      <c r="D18" s="56"/>
      <c r="E18" s="57"/>
      <c r="F18" s="58"/>
      <c r="G18" s="59"/>
      <c r="H18" s="60"/>
      <c r="I18" s="61"/>
      <c r="J18" s="118"/>
      <c r="K18" s="62"/>
      <c r="L18" s="119"/>
      <c r="M18" s="64"/>
      <c r="N18" s="65" t="s">
        <v>48</v>
      </c>
      <c r="O18" s="66">
        <v>0</v>
      </c>
      <c r="P18" s="67">
        <v>0.5</v>
      </c>
      <c r="Q18" s="67">
        <v>0.95</v>
      </c>
      <c r="R18" s="96">
        <v>0</v>
      </c>
      <c r="S18" s="68">
        <f t="shared" ref="S18" si="62">SUM(O18:O18)*M17</f>
        <v>0</v>
      </c>
      <c r="T18" s="69">
        <f t="shared" ref="T18" si="63">SUM(P18:P18)*M17</f>
        <v>0.1</v>
      </c>
      <c r="U18" s="69">
        <f t="shared" ref="U18" si="64">SUM(Q18:Q18)*M17</f>
        <v>0.19</v>
      </c>
      <c r="V18" s="70">
        <f t="shared" ref="V18" si="65">SUM(R18:R18)*M17</f>
        <v>0</v>
      </c>
      <c r="W18" s="71">
        <f t="shared" si="5"/>
        <v>0.19</v>
      </c>
      <c r="X18" s="92"/>
      <c r="Y18" s="72"/>
      <c r="Z18" s="73"/>
      <c r="AA18" s="74"/>
      <c r="AB18" s="75"/>
      <c r="AC18" s="76"/>
      <c r="AD18" s="77"/>
      <c r="AE18" s="78"/>
      <c r="AF18" s="79"/>
      <c r="AG18" s="79"/>
      <c r="AH18" s="79"/>
      <c r="AI18" s="80"/>
      <c r="AJ18" s="97"/>
      <c r="AK18" s="98"/>
      <c r="AL18" s="98"/>
      <c r="AM18" s="98"/>
      <c r="AN18" s="98"/>
      <c r="AO18" s="99"/>
    </row>
    <row r="19" spans="1:41" ht="39.950000000000003" customHeight="1" x14ac:dyDescent="0.2">
      <c r="A19" s="53"/>
      <c r="B19" s="54"/>
      <c r="C19" s="55"/>
      <c r="D19" s="56"/>
      <c r="E19" s="57"/>
      <c r="F19" s="58"/>
      <c r="G19" s="59"/>
      <c r="H19" s="60"/>
      <c r="I19" s="61"/>
      <c r="J19" s="118"/>
      <c r="K19" s="62"/>
      <c r="L19" s="119" t="s">
        <v>60</v>
      </c>
      <c r="M19" s="64">
        <v>0.1</v>
      </c>
      <c r="N19" s="36" t="s">
        <v>42</v>
      </c>
      <c r="O19" s="84">
        <v>0</v>
      </c>
      <c r="P19" s="85">
        <v>0.7</v>
      </c>
      <c r="Q19" s="86">
        <v>1</v>
      </c>
      <c r="R19" s="87">
        <v>1</v>
      </c>
      <c r="S19" s="88">
        <f t="shared" ref="S19" si="66">SUM(O19:O19)*M19</f>
        <v>0</v>
      </c>
      <c r="T19" s="89">
        <f t="shared" ref="T19" si="67">SUM(P19:P19)*M19</f>
        <v>6.9999999999999993E-2</v>
      </c>
      <c r="U19" s="89">
        <f t="shared" ref="U19" si="68">SUM(Q19:Q19)*M19</f>
        <v>0.1</v>
      </c>
      <c r="V19" s="90">
        <f t="shared" ref="V19" si="69">SUM(R19:R19)*M19</f>
        <v>0.1</v>
      </c>
      <c r="W19" s="91">
        <f t="shared" si="5"/>
        <v>0.1</v>
      </c>
      <c r="X19" s="92"/>
      <c r="Y19" s="72"/>
      <c r="Z19" s="73"/>
      <c r="AA19" s="74"/>
      <c r="AB19" s="75"/>
      <c r="AC19" s="76"/>
      <c r="AD19" s="77"/>
      <c r="AE19" s="51" t="str">
        <f t="shared" ref="AE19" si="70">+IF(Q20&gt;Q19,"SUPERADA",IF(Q20=Q19,"EQUILIBRADA",IF(Q20&lt;Q19,"PARA MEJORAR")))</f>
        <v>EQUILIBRADA</v>
      </c>
      <c r="AF19" s="79"/>
      <c r="AG19" s="79"/>
      <c r="AH19" s="79"/>
      <c r="AI19" s="80"/>
      <c r="AJ19" s="97"/>
      <c r="AK19" s="98"/>
      <c r="AL19" s="98"/>
      <c r="AM19" s="98"/>
      <c r="AN19" s="98"/>
      <c r="AO19" s="99"/>
    </row>
    <row r="20" spans="1:41" ht="39.950000000000003" customHeight="1" thickBot="1" x14ac:dyDescent="0.25">
      <c r="A20" s="53"/>
      <c r="B20" s="54"/>
      <c r="C20" s="55"/>
      <c r="D20" s="56"/>
      <c r="E20" s="57"/>
      <c r="F20" s="58"/>
      <c r="G20" s="59"/>
      <c r="H20" s="60"/>
      <c r="I20" s="61"/>
      <c r="J20" s="118"/>
      <c r="K20" s="62"/>
      <c r="L20" s="119"/>
      <c r="M20" s="64"/>
      <c r="N20" s="65" t="s">
        <v>48</v>
      </c>
      <c r="O20" s="66">
        <v>0</v>
      </c>
      <c r="P20" s="67">
        <v>0.4</v>
      </c>
      <c r="Q20" s="67">
        <v>1</v>
      </c>
      <c r="R20" s="96">
        <v>0</v>
      </c>
      <c r="S20" s="68">
        <f t="shared" ref="S20" si="71">SUM(O20:O20)*M19</f>
        <v>0</v>
      </c>
      <c r="T20" s="69">
        <f t="shared" ref="T20" si="72">SUM(P20:P20)*M19</f>
        <v>4.0000000000000008E-2</v>
      </c>
      <c r="U20" s="69">
        <f t="shared" ref="U20" si="73">SUM(Q20:Q20)*M19</f>
        <v>0.1</v>
      </c>
      <c r="V20" s="70">
        <f t="shared" ref="V20" si="74">SUM(R20:R20)*M19</f>
        <v>0</v>
      </c>
      <c r="W20" s="71">
        <f t="shared" si="5"/>
        <v>0.1</v>
      </c>
      <c r="X20" s="92"/>
      <c r="Y20" s="72"/>
      <c r="Z20" s="73"/>
      <c r="AA20" s="74"/>
      <c r="AB20" s="75"/>
      <c r="AC20" s="76"/>
      <c r="AD20" s="77"/>
      <c r="AE20" s="78"/>
      <c r="AF20" s="79"/>
      <c r="AG20" s="79"/>
      <c r="AH20" s="79"/>
      <c r="AI20" s="80"/>
      <c r="AJ20" s="97"/>
      <c r="AK20" s="98"/>
      <c r="AL20" s="98"/>
      <c r="AM20" s="98"/>
      <c r="AN20" s="98"/>
      <c r="AO20" s="99"/>
    </row>
    <row r="21" spans="1:41" ht="39.950000000000003" customHeight="1" x14ac:dyDescent="0.2">
      <c r="A21" s="53"/>
      <c r="B21" s="54"/>
      <c r="C21" s="55"/>
      <c r="D21" s="56"/>
      <c r="E21" s="57"/>
      <c r="F21" s="58"/>
      <c r="G21" s="59"/>
      <c r="H21" s="60"/>
      <c r="I21" s="61"/>
      <c r="J21" s="118"/>
      <c r="K21" s="62"/>
      <c r="L21" s="119" t="s">
        <v>61</v>
      </c>
      <c r="M21" s="64">
        <v>0.3</v>
      </c>
      <c r="N21" s="36" t="s">
        <v>42</v>
      </c>
      <c r="O21" s="84">
        <v>0</v>
      </c>
      <c r="P21" s="85">
        <v>0</v>
      </c>
      <c r="Q21" s="86">
        <v>0.8</v>
      </c>
      <c r="R21" s="87">
        <v>1</v>
      </c>
      <c r="S21" s="88">
        <f t="shared" ref="S21" si="75">SUM(O21:O21)*M21</f>
        <v>0</v>
      </c>
      <c r="T21" s="89">
        <f t="shared" ref="T21" si="76">SUM(P21:P21)*M21</f>
        <v>0</v>
      </c>
      <c r="U21" s="89">
        <f t="shared" ref="U21" si="77">SUM(Q21:Q21)*M21</f>
        <v>0.24</v>
      </c>
      <c r="V21" s="90">
        <f t="shared" ref="V21" si="78">SUM(R21:R21)*M21</f>
        <v>0.3</v>
      </c>
      <c r="W21" s="91">
        <f t="shared" si="5"/>
        <v>0.3</v>
      </c>
      <c r="X21" s="92"/>
      <c r="Y21" s="72"/>
      <c r="Z21" s="73"/>
      <c r="AA21" s="74"/>
      <c r="AB21" s="75"/>
      <c r="AC21" s="76"/>
      <c r="AD21" s="77"/>
      <c r="AE21" s="51" t="str">
        <f t="shared" ref="AE21" si="79">+IF(Q22&gt;Q21,"SUPERADA",IF(Q22=Q21,"EQUILIBRADA",IF(Q22&lt;Q21,"PARA MEJORAR")))</f>
        <v>PARA MEJORAR</v>
      </c>
      <c r="AF21" s="79"/>
      <c r="AG21" s="79"/>
      <c r="AH21" s="79"/>
      <c r="AI21" s="80"/>
      <c r="AJ21" s="97"/>
      <c r="AK21" s="98"/>
      <c r="AL21" s="98"/>
      <c r="AM21" s="98"/>
      <c r="AN21" s="98"/>
      <c r="AO21" s="99"/>
    </row>
    <row r="22" spans="1:41" ht="39.950000000000003" customHeight="1" thickBot="1" x14ac:dyDescent="0.25">
      <c r="A22" s="53"/>
      <c r="B22" s="54"/>
      <c r="C22" s="55"/>
      <c r="D22" s="56"/>
      <c r="E22" s="57"/>
      <c r="F22" s="58"/>
      <c r="G22" s="59"/>
      <c r="H22" s="60"/>
      <c r="I22" s="61"/>
      <c r="J22" s="118"/>
      <c r="K22" s="62"/>
      <c r="L22" s="119"/>
      <c r="M22" s="64"/>
      <c r="N22" s="65" t="s">
        <v>48</v>
      </c>
      <c r="O22" s="66">
        <v>0</v>
      </c>
      <c r="P22" s="67">
        <v>0</v>
      </c>
      <c r="Q22" s="67">
        <v>0</v>
      </c>
      <c r="R22" s="96">
        <v>0</v>
      </c>
      <c r="S22" s="68">
        <f t="shared" ref="S22" si="80">SUM(O22:O22)*M21</f>
        <v>0</v>
      </c>
      <c r="T22" s="69">
        <f t="shared" ref="T22" si="81">SUM(P22:P22)*M21</f>
        <v>0</v>
      </c>
      <c r="U22" s="69">
        <f t="shared" ref="U22" si="82">SUM(Q22:Q22)*M21</f>
        <v>0</v>
      </c>
      <c r="V22" s="70">
        <f t="shared" ref="V22" si="83">SUM(R22:R22)*M21</f>
        <v>0</v>
      </c>
      <c r="W22" s="71">
        <f t="shared" si="5"/>
        <v>0</v>
      </c>
      <c r="X22" s="92"/>
      <c r="Y22" s="72"/>
      <c r="Z22" s="73"/>
      <c r="AA22" s="74"/>
      <c r="AB22" s="75"/>
      <c r="AC22" s="76"/>
      <c r="AD22" s="77"/>
      <c r="AE22" s="78"/>
      <c r="AF22" s="79"/>
      <c r="AG22" s="79"/>
      <c r="AH22" s="79"/>
      <c r="AI22" s="80"/>
      <c r="AJ22" s="97"/>
      <c r="AK22" s="98"/>
      <c r="AL22" s="98"/>
      <c r="AM22" s="98"/>
      <c r="AN22" s="98"/>
      <c r="AO22" s="99"/>
    </row>
    <row r="23" spans="1:41" ht="39.950000000000003" customHeight="1" x14ac:dyDescent="0.2">
      <c r="A23" s="53"/>
      <c r="B23" s="54"/>
      <c r="C23" s="55"/>
      <c r="D23" s="56"/>
      <c r="E23" s="57"/>
      <c r="F23" s="58"/>
      <c r="G23" s="59"/>
      <c r="H23" s="60"/>
      <c r="I23" s="61"/>
      <c r="J23" s="118"/>
      <c r="K23" s="62"/>
      <c r="L23" s="119" t="s">
        <v>62</v>
      </c>
      <c r="M23" s="64">
        <v>0.1</v>
      </c>
      <c r="N23" s="36" t="s">
        <v>42</v>
      </c>
      <c r="O23" s="84">
        <v>0</v>
      </c>
      <c r="P23" s="85">
        <v>0.5</v>
      </c>
      <c r="Q23" s="86">
        <v>1</v>
      </c>
      <c r="R23" s="87">
        <v>1</v>
      </c>
      <c r="S23" s="88">
        <f>SUM(O23:O23)*M23</f>
        <v>0</v>
      </c>
      <c r="T23" s="89">
        <f t="shared" ref="T23" si="84">SUM(P23:P23)*M23</f>
        <v>0.05</v>
      </c>
      <c r="U23" s="89">
        <f t="shared" ref="U23" si="85">SUM(Q23:Q23)*M23</f>
        <v>0.1</v>
      </c>
      <c r="V23" s="90">
        <f t="shared" ref="V23" si="86">SUM(R23:R23)*M23</f>
        <v>0.1</v>
      </c>
      <c r="W23" s="91">
        <f t="shared" si="5"/>
        <v>0.1</v>
      </c>
      <c r="X23" s="92"/>
      <c r="Y23" s="72"/>
      <c r="Z23" s="73"/>
      <c r="AA23" s="74"/>
      <c r="AB23" s="75"/>
      <c r="AC23" s="76"/>
      <c r="AD23" s="77"/>
      <c r="AE23" s="51" t="str">
        <f t="shared" ref="AE23" si="87">+IF(Q24&gt;Q23,"SUPERADA",IF(Q24=Q23,"EQUILIBRADA",IF(Q24&lt;Q23,"PARA MEJORAR")))</f>
        <v>PARA MEJORAR</v>
      </c>
      <c r="AF23" s="79"/>
      <c r="AG23" s="79"/>
      <c r="AH23" s="79"/>
      <c r="AI23" s="80"/>
      <c r="AJ23" s="97"/>
      <c r="AK23" s="98"/>
      <c r="AL23" s="98"/>
      <c r="AM23" s="98"/>
      <c r="AN23" s="98"/>
      <c r="AO23" s="99"/>
    </row>
    <row r="24" spans="1:41" ht="39.950000000000003" customHeight="1" thickBot="1" x14ac:dyDescent="0.25">
      <c r="A24" s="53"/>
      <c r="B24" s="54"/>
      <c r="C24" s="55"/>
      <c r="D24" s="56"/>
      <c r="E24" s="57"/>
      <c r="F24" s="58"/>
      <c r="G24" s="100"/>
      <c r="H24" s="101"/>
      <c r="I24" s="102"/>
      <c r="J24" s="120"/>
      <c r="K24" s="103"/>
      <c r="L24" s="121"/>
      <c r="M24" s="105"/>
      <c r="N24" s="65" t="s">
        <v>48</v>
      </c>
      <c r="O24" s="106">
        <v>0</v>
      </c>
      <c r="P24" s="107">
        <v>0</v>
      </c>
      <c r="Q24" s="107">
        <v>0</v>
      </c>
      <c r="R24" s="108">
        <v>0</v>
      </c>
      <c r="S24" s="109">
        <f t="shared" ref="S24" si="88">SUM(O24:O24)*M23</f>
        <v>0</v>
      </c>
      <c r="T24" s="110">
        <f t="shared" ref="T24" si="89">SUM(P24:P24)*M23</f>
        <v>0</v>
      </c>
      <c r="U24" s="110">
        <f t="shared" ref="U24" si="90">SUM(Q24:Q24)*M23</f>
        <v>0</v>
      </c>
      <c r="V24" s="111">
        <f t="shared" ref="V24" si="91">SUM(R24:R24)*M23</f>
        <v>0</v>
      </c>
      <c r="W24" s="112">
        <f t="shared" si="5"/>
        <v>0</v>
      </c>
      <c r="X24" s="122"/>
      <c r="Y24" s="123"/>
      <c r="Z24" s="124"/>
      <c r="AA24" s="125"/>
      <c r="AB24" s="126"/>
      <c r="AC24" s="76"/>
      <c r="AD24" s="113"/>
      <c r="AE24" s="78"/>
      <c r="AF24" s="78"/>
      <c r="AG24" s="79"/>
      <c r="AH24" s="79"/>
      <c r="AI24" s="80"/>
      <c r="AJ24" s="97"/>
      <c r="AK24" s="98"/>
      <c r="AL24" s="98"/>
      <c r="AM24" s="98"/>
      <c r="AN24" s="98"/>
      <c r="AO24" s="99"/>
    </row>
    <row r="25" spans="1:41" ht="39.950000000000003" customHeight="1" x14ac:dyDescent="0.2">
      <c r="A25" s="53"/>
      <c r="B25" s="54"/>
      <c r="C25" s="55"/>
      <c r="D25" s="56"/>
      <c r="E25" s="57"/>
      <c r="F25" s="58"/>
      <c r="G25" s="127" t="s">
        <v>63</v>
      </c>
      <c r="H25" s="31">
        <v>3</v>
      </c>
      <c r="I25" s="32" t="s">
        <v>64</v>
      </c>
      <c r="J25" s="128" t="s">
        <v>65</v>
      </c>
      <c r="K25" s="129">
        <v>0</v>
      </c>
      <c r="L25" s="130" t="s">
        <v>66</v>
      </c>
      <c r="M25" s="35">
        <v>0.5</v>
      </c>
      <c r="N25" s="36" t="s">
        <v>42</v>
      </c>
      <c r="O25" s="37">
        <v>0</v>
      </c>
      <c r="P25" s="38">
        <v>0</v>
      </c>
      <c r="Q25" s="39">
        <v>0.7</v>
      </c>
      <c r="R25" s="116">
        <v>1</v>
      </c>
      <c r="S25" s="41">
        <f t="shared" ref="S25" si="92">SUM(O25:O25)*M25</f>
        <v>0</v>
      </c>
      <c r="T25" s="42">
        <f t="shared" ref="T25" si="93">SUM(P25:P25)*M25</f>
        <v>0</v>
      </c>
      <c r="U25" s="42">
        <f t="shared" ref="U25" si="94">SUM(Q25:Q25)*M25</f>
        <v>0.35</v>
      </c>
      <c r="V25" s="131">
        <f t="shared" ref="V25" si="95">SUM(R25:R25)*M25</f>
        <v>0.5</v>
      </c>
      <c r="W25" s="44">
        <f>MAX(S25:V25)</f>
        <v>0.5</v>
      </c>
      <c r="X25" s="45">
        <f>S26+S28</f>
        <v>0</v>
      </c>
      <c r="Y25" s="45">
        <f t="shared" ref="Y25:AB25" si="96">T26+T28</f>
        <v>0</v>
      </c>
      <c r="Z25" s="46">
        <f t="shared" si="96"/>
        <v>0.35</v>
      </c>
      <c r="AA25" s="47">
        <f t="shared" si="96"/>
        <v>0</v>
      </c>
      <c r="AB25" s="132">
        <f t="shared" si="96"/>
        <v>0.35</v>
      </c>
      <c r="AC25" s="76"/>
      <c r="AD25" s="50" t="s">
        <v>67</v>
      </c>
      <c r="AE25" s="51" t="str">
        <f t="shared" ref="AE25" si="97">+IF(Q26&gt;Q25,"SUPERADA",IF(Q26=Q25,"EQUILIBRADA",IF(Q26&lt;Q25,"PARA MEJORAR")))</f>
        <v>EQUILIBRADA</v>
      </c>
      <c r="AF25" s="51" t="str">
        <f>IF(COUNTIF(AE25:AE28,"PARA MEJORAR")&gt;=1,"PARA MEJORAR","BIEN")</f>
        <v>BIEN</v>
      </c>
      <c r="AG25" s="79"/>
      <c r="AH25" s="79"/>
      <c r="AI25" s="80"/>
      <c r="AJ25" s="81"/>
      <c r="AK25" s="82"/>
      <c r="AL25" s="82"/>
      <c r="AM25" s="82"/>
      <c r="AN25" s="82"/>
      <c r="AO25" s="83"/>
    </row>
    <row r="26" spans="1:41" ht="39.950000000000003" customHeight="1" thickBot="1" x14ac:dyDescent="0.25">
      <c r="A26" s="53"/>
      <c r="B26" s="54"/>
      <c r="C26" s="55"/>
      <c r="D26" s="56"/>
      <c r="E26" s="57"/>
      <c r="F26" s="58"/>
      <c r="G26" s="133"/>
      <c r="H26" s="60"/>
      <c r="I26" s="61"/>
      <c r="J26" s="134"/>
      <c r="K26" s="135"/>
      <c r="L26" s="136"/>
      <c r="M26" s="64"/>
      <c r="N26" s="65" t="s">
        <v>48</v>
      </c>
      <c r="O26" s="66">
        <v>0</v>
      </c>
      <c r="P26" s="67">
        <v>0</v>
      </c>
      <c r="Q26" s="67">
        <v>0.7</v>
      </c>
      <c r="R26" s="96">
        <v>0</v>
      </c>
      <c r="S26" s="68">
        <f t="shared" ref="S26" si="98">SUM(O26:O26)*M25</f>
        <v>0</v>
      </c>
      <c r="T26" s="69">
        <f t="shared" ref="T26" si="99">SUM(P26:P26)*M25</f>
        <v>0</v>
      </c>
      <c r="U26" s="69">
        <f t="shared" ref="U26" si="100">SUM(Q26:Q26)*M25</f>
        <v>0.35</v>
      </c>
      <c r="V26" s="137">
        <f t="shared" ref="V26" si="101">SUM(R26:R26)*M25</f>
        <v>0</v>
      </c>
      <c r="W26" s="71">
        <f t="shared" si="5"/>
        <v>0.35</v>
      </c>
      <c r="X26" s="72"/>
      <c r="Y26" s="72"/>
      <c r="Z26" s="73"/>
      <c r="AA26" s="74"/>
      <c r="AB26" s="138"/>
      <c r="AC26" s="76"/>
      <c r="AD26" s="77"/>
      <c r="AE26" s="78"/>
      <c r="AF26" s="79"/>
      <c r="AG26" s="79"/>
      <c r="AH26" s="79"/>
      <c r="AI26" s="80"/>
      <c r="AJ26" s="97"/>
      <c r="AK26" s="98"/>
      <c r="AL26" s="98"/>
      <c r="AM26" s="98"/>
      <c r="AN26" s="98"/>
      <c r="AO26" s="99"/>
    </row>
    <row r="27" spans="1:41" ht="39.950000000000003" customHeight="1" x14ac:dyDescent="0.2">
      <c r="A27" s="53"/>
      <c r="B27" s="54"/>
      <c r="C27" s="55"/>
      <c r="D27" s="56"/>
      <c r="E27" s="57"/>
      <c r="F27" s="58"/>
      <c r="G27" s="133"/>
      <c r="H27" s="60"/>
      <c r="I27" s="61"/>
      <c r="J27" s="134"/>
      <c r="K27" s="135"/>
      <c r="L27" s="136" t="s">
        <v>68</v>
      </c>
      <c r="M27" s="64">
        <v>0.5</v>
      </c>
      <c r="N27" s="36" t="s">
        <v>42</v>
      </c>
      <c r="O27" s="84">
        <v>0</v>
      </c>
      <c r="P27" s="85">
        <v>0</v>
      </c>
      <c r="Q27" s="86">
        <v>0</v>
      </c>
      <c r="R27" s="87">
        <v>1</v>
      </c>
      <c r="S27" s="88">
        <f t="shared" ref="S27" si="102">SUM(O27:O27)*M27</f>
        <v>0</v>
      </c>
      <c r="T27" s="89">
        <f t="shared" ref="T27" si="103">SUM(P27:P27)*M27</f>
        <v>0</v>
      </c>
      <c r="U27" s="89">
        <f t="shared" ref="U27" si="104">SUM(Q27:Q27)*M27</f>
        <v>0</v>
      </c>
      <c r="V27" s="139">
        <f t="shared" ref="V27" si="105">SUM(R27:R27)*M27</f>
        <v>0.5</v>
      </c>
      <c r="W27" s="91">
        <f t="shared" si="5"/>
        <v>0.5</v>
      </c>
      <c r="X27" s="72"/>
      <c r="Y27" s="72"/>
      <c r="Z27" s="73"/>
      <c r="AA27" s="74"/>
      <c r="AB27" s="138"/>
      <c r="AC27" s="76"/>
      <c r="AD27" s="77"/>
      <c r="AE27" s="51" t="str">
        <f t="shared" ref="AE27" si="106">+IF(Q28&gt;Q27,"SUPERADA",IF(Q28=Q27,"EQUILIBRADA",IF(Q28&lt;Q27,"PARA MEJORAR")))</f>
        <v>EQUILIBRADA</v>
      </c>
      <c r="AF27" s="79"/>
      <c r="AG27" s="79"/>
      <c r="AH27" s="79"/>
      <c r="AI27" s="80"/>
      <c r="AJ27" s="97"/>
      <c r="AK27" s="98"/>
      <c r="AL27" s="98"/>
      <c r="AM27" s="98"/>
      <c r="AN27" s="98"/>
      <c r="AO27" s="99"/>
    </row>
    <row r="28" spans="1:41" ht="39.950000000000003" customHeight="1" thickBot="1" x14ac:dyDescent="0.25">
      <c r="A28" s="53"/>
      <c r="B28" s="54"/>
      <c r="C28" s="55"/>
      <c r="D28" s="56"/>
      <c r="E28" s="57"/>
      <c r="F28" s="58"/>
      <c r="G28" s="140"/>
      <c r="H28" s="101"/>
      <c r="I28" s="102"/>
      <c r="J28" s="141"/>
      <c r="K28" s="142"/>
      <c r="L28" s="143"/>
      <c r="M28" s="105"/>
      <c r="N28" s="65" t="s">
        <v>48</v>
      </c>
      <c r="O28" s="106">
        <v>0</v>
      </c>
      <c r="P28" s="107">
        <v>0</v>
      </c>
      <c r="Q28" s="107">
        <v>0</v>
      </c>
      <c r="R28" s="108">
        <v>0</v>
      </c>
      <c r="S28" s="109">
        <f t="shared" ref="S28" si="107">SUM(O28:O28)*M27</f>
        <v>0</v>
      </c>
      <c r="T28" s="110">
        <f t="shared" ref="T28" si="108">SUM(P28:P28)*M27</f>
        <v>0</v>
      </c>
      <c r="U28" s="110">
        <f t="shared" ref="U28" si="109">SUM(Q28:Q28)*M27</f>
        <v>0</v>
      </c>
      <c r="V28" s="144">
        <f t="shared" ref="V28" si="110">SUM(R28:R28)*M27</f>
        <v>0</v>
      </c>
      <c r="W28" s="112">
        <f t="shared" si="5"/>
        <v>0</v>
      </c>
      <c r="X28" s="123"/>
      <c r="Y28" s="123"/>
      <c r="Z28" s="124"/>
      <c r="AA28" s="125"/>
      <c r="AB28" s="145"/>
      <c r="AC28" s="76"/>
      <c r="AD28" s="113"/>
      <c r="AE28" s="78"/>
      <c r="AF28" s="78"/>
      <c r="AG28" s="79"/>
      <c r="AH28" s="79"/>
      <c r="AI28" s="80"/>
      <c r="AJ28" s="97"/>
      <c r="AK28" s="98"/>
      <c r="AL28" s="98"/>
      <c r="AM28" s="98"/>
      <c r="AN28" s="98"/>
      <c r="AO28" s="99"/>
    </row>
    <row r="29" spans="1:41" ht="39.950000000000003" customHeight="1" x14ac:dyDescent="0.2">
      <c r="A29" s="53"/>
      <c r="B29" s="54"/>
      <c r="C29" s="55"/>
      <c r="D29" s="56"/>
      <c r="E29" s="57"/>
      <c r="F29" s="58"/>
      <c r="G29" s="127" t="s">
        <v>69</v>
      </c>
      <c r="H29" s="31">
        <v>4</v>
      </c>
      <c r="I29" s="32" t="s">
        <v>70</v>
      </c>
      <c r="J29" s="128" t="s">
        <v>55</v>
      </c>
      <c r="K29" s="146">
        <v>0.8</v>
      </c>
      <c r="L29" s="147" t="s">
        <v>71</v>
      </c>
      <c r="M29" s="148">
        <v>0.1</v>
      </c>
      <c r="N29" s="36" t="s">
        <v>42</v>
      </c>
      <c r="O29" s="37">
        <v>1</v>
      </c>
      <c r="P29" s="38">
        <v>1</v>
      </c>
      <c r="Q29" s="39">
        <v>1</v>
      </c>
      <c r="R29" s="116">
        <v>1</v>
      </c>
      <c r="S29" s="41">
        <f t="shared" ref="S29" si="111">SUM(O29:O29)*M29</f>
        <v>0.1</v>
      </c>
      <c r="T29" s="42">
        <f t="shared" ref="T29" si="112">SUM(P29:P29)*M29</f>
        <v>0.1</v>
      </c>
      <c r="U29" s="42">
        <f t="shared" ref="U29" si="113">SUM(Q29:Q29)*M29</f>
        <v>0.1</v>
      </c>
      <c r="V29" s="43">
        <f t="shared" ref="V29" si="114">SUM(R29:R29)*M29</f>
        <v>0.1</v>
      </c>
      <c r="W29" s="44">
        <f t="shared" si="5"/>
        <v>0.1</v>
      </c>
      <c r="X29" s="117">
        <f>S30+S32+S34+S36+S38+S40+S42+S44</f>
        <v>0.16</v>
      </c>
      <c r="Y29" s="45">
        <f t="shared" ref="Y29:AB29" si="115">T30+T32+T34+T36+T38+T40+T42+T44</f>
        <v>0.55000000000000004</v>
      </c>
      <c r="Z29" s="46">
        <f t="shared" si="115"/>
        <v>0.8</v>
      </c>
      <c r="AA29" s="47">
        <f t="shared" si="115"/>
        <v>0</v>
      </c>
      <c r="AB29" s="48">
        <f t="shared" si="115"/>
        <v>0.8</v>
      </c>
      <c r="AC29" s="76"/>
      <c r="AD29" s="77" t="s">
        <v>72</v>
      </c>
      <c r="AE29" s="51" t="str">
        <f t="shared" ref="AE29" si="116">+IF(Q30&gt;Q29,"SUPERADA",IF(Q30=Q29,"EQUILIBRADA",IF(Q30&lt;Q29,"PARA MEJORAR")))</f>
        <v>EQUILIBRADA</v>
      </c>
      <c r="AF29" s="51" t="str">
        <f>IF(COUNTIF(AE29:AE44,"PARA MEJORAR")&gt;=1,"PARA MEJORAR","BIEN")</f>
        <v>BIEN</v>
      </c>
      <c r="AG29" s="79"/>
      <c r="AH29" s="79"/>
      <c r="AI29" s="80"/>
      <c r="AJ29" s="97"/>
      <c r="AK29" s="98"/>
      <c r="AL29" s="98"/>
      <c r="AM29" s="98"/>
      <c r="AN29" s="98"/>
      <c r="AO29" s="99"/>
    </row>
    <row r="30" spans="1:41" ht="39.950000000000003" customHeight="1" thickBot="1" x14ac:dyDescent="0.25">
      <c r="A30" s="53"/>
      <c r="B30" s="54"/>
      <c r="C30" s="55"/>
      <c r="D30" s="56"/>
      <c r="E30" s="57"/>
      <c r="F30" s="58"/>
      <c r="G30" s="133"/>
      <c r="H30" s="60"/>
      <c r="I30" s="61"/>
      <c r="J30" s="134"/>
      <c r="K30" s="149"/>
      <c r="L30" s="150"/>
      <c r="M30" s="151"/>
      <c r="N30" s="65" t="s">
        <v>48</v>
      </c>
      <c r="O30" s="66">
        <v>0.7</v>
      </c>
      <c r="P30" s="67">
        <v>1</v>
      </c>
      <c r="Q30" s="67">
        <v>1</v>
      </c>
      <c r="R30" s="96">
        <v>0</v>
      </c>
      <c r="S30" s="68">
        <f t="shared" ref="S30" si="117">SUM(O30:O30)*M29</f>
        <v>6.9999999999999993E-2</v>
      </c>
      <c r="T30" s="69">
        <f t="shared" ref="T30" si="118">SUM(P30:P30)*M29</f>
        <v>0.1</v>
      </c>
      <c r="U30" s="69">
        <f t="shared" ref="U30" si="119">SUM(Q30:Q30)*M29</f>
        <v>0.1</v>
      </c>
      <c r="V30" s="70">
        <f t="shared" ref="V30" si="120">SUM(R30:R30)*M29</f>
        <v>0</v>
      </c>
      <c r="W30" s="71">
        <f t="shared" si="5"/>
        <v>0.1</v>
      </c>
      <c r="X30" s="92"/>
      <c r="Y30" s="72"/>
      <c r="Z30" s="73"/>
      <c r="AA30" s="74"/>
      <c r="AB30" s="75"/>
      <c r="AC30" s="76"/>
      <c r="AD30" s="77"/>
      <c r="AE30" s="78"/>
      <c r="AF30" s="79"/>
      <c r="AG30" s="79"/>
      <c r="AH30" s="79"/>
      <c r="AI30" s="80"/>
      <c r="AJ30" s="97"/>
      <c r="AK30" s="98"/>
      <c r="AL30" s="98"/>
      <c r="AM30" s="98"/>
      <c r="AN30" s="98"/>
      <c r="AO30" s="99"/>
    </row>
    <row r="31" spans="1:41" ht="39.950000000000003" customHeight="1" x14ac:dyDescent="0.2">
      <c r="A31" s="53"/>
      <c r="B31" s="54"/>
      <c r="C31" s="55"/>
      <c r="D31" s="56"/>
      <c r="E31" s="57"/>
      <c r="F31" s="58"/>
      <c r="G31" s="133"/>
      <c r="H31" s="60"/>
      <c r="I31" s="61"/>
      <c r="J31" s="134"/>
      <c r="K31" s="149"/>
      <c r="L31" s="152" t="s">
        <v>73</v>
      </c>
      <c r="M31" s="153">
        <v>0.1</v>
      </c>
      <c r="N31" s="36" t="s">
        <v>42</v>
      </c>
      <c r="O31" s="84">
        <v>0.5</v>
      </c>
      <c r="P31" s="85">
        <v>0.5</v>
      </c>
      <c r="Q31" s="86">
        <v>1</v>
      </c>
      <c r="R31" s="87">
        <v>1</v>
      </c>
      <c r="S31" s="88">
        <f t="shared" ref="S31" si="121">SUM(O31:O31)*M31</f>
        <v>0.05</v>
      </c>
      <c r="T31" s="89">
        <f t="shared" ref="T31" si="122">SUM(P31:P31)*M31</f>
        <v>0.05</v>
      </c>
      <c r="U31" s="89">
        <f t="shared" ref="U31" si="123">SUM(Q31:Q31)*M31</f>
        <v>0.1</v>
      </c>
      <c r="V31" s="90">
        <f t="shared" ref="V31" si="124">SUM(R31:R31)*M31</f>
        <v>0.1</v>
      </c>
      <c r="W31" s="91">
        <f t="shared" si="5"/>
        <v>0.1</v>
      </c>
      <c r="X31" s="92"/>
      <c r="Y31" s="72"/>
      <c r="Z31" s="73"/>
      <c r="AA31" s="74"/>
      <c r="AB31" s="75"/>
      <c r="AC31" s="76"/>
      <c r="AD31" s="77"/>
      <c r="AE31" s="51" t="str">
        <f t="shared" ref="AE31" si="125">+IF(Q32&gt;Q31,"SUPERADA",IF(Q32=Q31,"EQUILIBRADA",IF(Q32&lt;Q31,"PARA MEJORAR")))</f>
        <v>EQUILIBRADA</v>
      </c>
      <c r="AF31" s="79"/>
      <c r="AG31" s="79"/>
      <c r="AH31" s="79"/>
      <c r="AI31" s="80"/>
      <c r="AJ31" s="97"/>
      <c r="AK31" s="98"/>
      <c r="AL31" s="98"/>
      <c r="AM31" s="98"/>
      <c r="AN31" s="98"/>
      <c r="AO31" s="99"/>
    </row>
    <row r="32" spans="1:41" ht="39.950000000000003" customHeight="1" thickBot="1" x14ac:dyDescent="0.25">
      <c r="A32" s="53"/>
      <c r="B32" s="54"/>
      <c r="C32" s="55"/>
      <c r="D32" s="56"/>
      <c r="E32" s="57"/>
      <c r="F32" s="58"/>
      <c r="G32" s="133"/>
      <c r="H32" s="60"/>
      <c r="I32" s="61"/>
      <c r="J32" s="134"/>
      <c r="K32" s="149"/>
      <c r="L32" s="150"/>
      <c r="M32" s="151"/>
      <c r="N32" s="65" t="s">
        <v>48</v>
      </c>
      <c r="O32" s="66">
        <v>0.5</v>
      </c>
      <c r="P32" s="67">
        <v>0.5</v>
      </c>
      <c r="Q32" s="67">
        <v>1</v>
      </c>
      <c r="R32" s="96">
        <v>0</v>
      </c>
      <c r="S32" s="68">
        <f t="shared" ref="S32" si="126">SUM(O32:O32)*M31</f>
        <v>0.05</v>
      </c>
      <c r="T32" s="69">
        <f t="shared" ref="T32" si="127">SUM(P32:P32)*M31</f>
        <v>0.05</v>
      </c>
      <c r="U32" s="69">
        <f t="shared" ref="U32" si="128">SUM(Q32:Q32)*M31</f>
        <v>0.1</v>
      </c>
      <c r="V32" s="70">
        <f t="shared" ref="V32" si="129">SUM(R32:R32)*M31</f>
        <v>0</v>
      </c>
      <c r="W32" s="71">
        <f t="shared" si="5"/>
        <v>0.1</v>
      </c>
      <c r="X32" s="92"/>
      <c r="Y32" s="72"/>
      <c r="Z32" s="73"/>
      <c r="AA32" s="74"/>
      <c r="AB32" s="75"/>
      <c r="AC32" s="76"/>
      <c r="AD32" s="77"/>
      <c r="AE32" s="78"/>
      <c r="AF32" s="79"/>
      <c r="AG32" s="79"/>
      <c r="AH32" s="79"/>
      <c r="AI32" s="80"/>
      <c r="AJ32" s="97"/>
      <c r="AK32" s="98"/>
      <c r="AL32" s="98"/>
      <c r="AM32" s="98"/>
      <c r="AN32" s="98"/>
      <c r="AO32" s="99"/>
    </row>
    <row r="33" spans="1:41" ht="39.950000000000003" customHeight="1" x14ac:dyDescent="0.2">
      <c r="A33" s="53"/>
      <c r="B33" s="54"/>
      <c r="C33" s="55"/>
      <c r="D33" s="56"/>
      <c r="E33" s="57"/>
      <c r="F33" s="58"/>
      <c r="G33" s="133"/>
      <c r="H33" s="60"/>
      <c r="I33" s="61"/>
      <c r="J33" s="134"/>
      <c r="K33" s="149"/>
      <c r="L33" s="154" t="s">
        <v>74</v>
      </c>
      <c r="M33" s="155">
        <v>0.1</v>
      </c>
      <c r="N33" s="36" t="s">
        <v>42</v>
      </c>
      <c r="O33" s="84">
        <v>1</v>
      </c>
      <c r="P33" s="85">
        <v>1</v>
      </c>
      <c r="Q33" s="86">
        <v>1</v>
      </c>
      <c r="R33" s="87">
        <v>1</v>
      </c>
      <c r="S33" s="88">
        <f t="shared" ref="S33" si="130">SUM(O33:O33)*M33</f>
        <v>0.1</v>
      </c>
      <c r="T33" s="89">
        <f t="shared" ref="T33" si="131">SUM(P33:P33)*M33</f>
        <v>0.1</v>
      </c>
      <c r="U33" s="89">
        <f t="shared" ref="U33" si="132">SUM(Q33:Q33)*M33</f>
        <v>0.1</v>
      </c>
      <c r="V33" s="90">
        <f t="shared" ref="V33" si="133">SUM(R33:R33)*M33</f>
        <v>0.1</v>
      </c>
      <c r="W33" s="91">
        <f t="shared" si="5"/>
        <v>0.1</v>
      </c>
      <c r="X33" s="92"/>
      <c r="Y33" s="72"/>
      <c r="Z33" s="73"/>
      <c r="AA33" s="74"/>
      <c r="AB33" s="75"/>
      <c r="AC33" s="76"/>
      <c r="AD33" s="77"/>
      <c r="AE33" s="51" t="str">
        <f t="shared" ref="AE33" si="134">+IF(Q34&gt;Q33,"SUPERADA",IF(Q34=Q33,"EQUILIBRADA",IF(Q34&lt;Q33,"PARA MEJORAR")))</f>
        <v>EQUILIBRADA</v>
      </c>
      <c r="AF33" s="79"/>
      <c r="AG33" s="79"/>
      <c r="AH33" s="79"/>
      <c r="AI33" s="80"/>
      <c r="AJ33" s="81"/>
      <c r="AK33" s="82"/>
      <c r="AL33" s="82"/>
      <c r="AM33" s="82"/>
      <c r="AN33" s="82"/>
      <c r="AO33" s="83"/>
    </row>
    <row r="34" spans="1:41" ht="39.950000000000003" customHeight="1" thickBot="1" x14ac:dyDescent="0.25">
      <c r="A34" s="53"/>
      <c r="B34" s="54"/>
      <c r="C34" s="55"/>
      <c r="D34" s="56"/>
      <c r="E34" s="57"/>
      <c r="F34" s="58"/>
      <c r="G34" s="133"/>
      <c r="H34" s="60"/>
      <c r="I34" s="61"/>
      <c r="J34" s="134"/>
      <c r="K34" s="149"/>
      <c r="L34" s="136"/>
      <c r="M34" s="64"/>
      <c r="N34" s="65" t="s">
        <v>48</v>
      </c>
      <c r="O34" s="66">
        <v>0.4</v>
      </c>
      <c r="P34" s="67">
        <v>1</v>
      </c>
      <c r="Q34" s="67">
        <v>1</v>
      </c>
      <c r="R34" s="96">
        <v>0</v>
      </c>
      <c r="S34" s="68">
        <f t="shared" ref="S34" si="135">SUM(O34:O34)*M33</f>
        <v>4.0000000000000008E-2</v>
      </c>
      <c r="T34" s="69">
        <f t="shared" ref="T34" si="136">SUM(P34:P34)*M33</f>
        <v>0.1</v>
      </c>
      <c r="U34" s="69">
        <f t="shared" ref="U34" si="137">SUM(Q34:Q34)*M33</f>
        <v>0.1</v>
      </c>
      <c r="V34" s="70">
        <f t="shared" ref="V34" si="138">SUM(R34:R34)*M33</f>
        <v>0</v>
      </c>
      <c r="W34" s="71">
        <f t="shared" si="5"/>
        <v>0.1</v>
      </c>
      <c r="X34" s="92"/>
      <c r="Y34" s="72"/>
      <c r="Z34" s="73"/>
      <c r="AA34" s="74"/>
      <c r="AB34" s="75"/>
      <c r="AC34" s="76"/>
      <c r="AD34" s="77"/>
      <c r="AE34" s="78"/>
      <c r="AF34" s="79"/>
      <c r="AG34" s="79"/>
      <c r="AH34" s="79"/>
      <c r="AI34" s="80"/>
      <c r="AJ34" s="97"/>
      <c r="AK34" s="98"/>
      <c r="AL34" s="98"/>
      <c r="AM34" s="98"/>
      <c r="AN34" s="98"/>
      <c r="AO34" s="99"/>
    </row>
    <row r="35" spans="1:41" ht="39.950000000000003" customHeight="1" x14ac:dyDescent="0.2">
      <c r="A35" s="53"/>
      <c r="B35" s="54"/>
      <c r="C35" s="55"/>
      <c r="D35" s="56"/>
      <c r="E35" s="57"/>
      <c r="F35" s="58"/>
      <c r="G35" s="133"/>
      <c r="H35" s="60"/>
      <c r="I35" s="61"/>
      <c r="J35" s="134"/>
      <c r="K35" s="149"/>
      <c r="L35" s="136" t="s">
        <v>75</v>
      </c>
      <c r="M35" s="64">
        <v>0.1</v>
      </c>
      <c r="N35" s="36" t="s">
        <v>42</v>
      </c>
      <c r="O35" s="84">
        <v>0</v>
      </c>
      <c r="P35" s="85">
        <v>1</v>
      </c>
      <c r="Q35" s="86">
        <v>1</v>
      </c>
      <c r="R35" s="87">
        <v>1</v>
      </c>
      <c r="S35" s="88">
        <f t="shared" ref="S35" si="139">SUM(O35:O35)*M35</f>
        <v>0</v>
      </c>
      <c r="T35" s="89">
        <f t="shared" ref="T35" si="140">SUM(P35:P35)*M35</f>
        <v>0.1</v>
      </c>
      <c r="U35" s="89">
        <f t="shared" ref="U35" si="141">SUM(Q35:Q35)*M35</f>
        <v>0.1</v>
      </c>
      <c r="V35" s="90">
        <f t="shared" ref="V35" si="142">SUM(R35:R35)*M35</f>
        <v>0.1</v>
      </c>
      <c r="W35" s="91">
        <f t="shared" si="5"/>
        <v>0.1</v>
      </c>
      <c r="X35" s="92"/>
      <c r="Y35" s="72"/>
      <c r="Z35" s="73"/>
      <c r="AA35" s="74"/>
      <c r="AB35" s="75"/>
      <c r="AC35" s="76"/>
      <c r="AD35" s="77"/>
      <c r="AE35" s="51" t="str">
        <f t="shared" ref="AE35" si="143">+IF(Q36&gt;Q35,"SUPERADA",IF(Q36=Q35,"EQUILIBRADA",IF(Q36&lt;Q35,"PARA MEJORAR")))</f>
        <v>EQUILIBRADA</v>
      </c>
      <c r="AF35" s="79"/>
      <c r="AG35" s="79"/>
      <c r="AH35" s="79"/>
      <c r="AI35" s="80"/>
      <c r="AJ35" s="97"/>
      <c r="AK35" s="98"/>
      <c r="AL35" s="98"/>
      <c r="AM35" s="98"/>
      <c r="AN35" s="98"/>
      <c r="AO35" s="99"/>
    </row>
    <row r="36" spans="1:41" ht="39.950000000000003" customHeight="1" thickBot="1" x14ac:dyDescent="0.25">
      <c r="A36" s="53"/>
      <c r="B36" s="54"/>
      <c r="C36" s="55"/>
      <c r="D36" s="56"/>
      <c r="E36" s="57"/>
      <c r="F36" s="58"/>
      <c r="G36" s="133"/>
      <c r="H36" s="60"/>
      <c r="I36" s="61"/>
      <c r="J36" s="134"/>
      <c r="K36" s="149"/>
      <c r="L36" s="136"/>
      <c r="M36" s="64"/>
      <c r="N36" s="65" t="s">
        <v>48</v>
      </c>
      <c r="O36" s="66">
        <v>0</v>
      </c>
      <c r="P36" s="67">
        <v>1</v>
      </c>
      <c r="Q36" s="67">
        <v>1</v>
      </c>
      <c r="R36" s="96">
        <v>0</v>
      </c>
      <c r="S36" s="68">
        <f t="shared" ref="S36" si="144">SUM(O36:O36)*M35</f>
        <v>0</v>
      </c>
      <c r="T36" s="69">
        <f t="shared" ref="T36" si="145">SUM(P36:P36)*M35</f>
        <v>0.1</v>
      </c>
      <c r="U36" s="69">
        <f t="shared" ref="U36" si="146">SUM(Q36:Q36)*M35</f>
        <v>0.1</v>
      </c>
      <c r="V36" s="70">
        <f t="shared" ref="V36" si="147">SUM(R36:R36)*M35</f>
        <v>0</v>
      </c>
      <c r="W36" s="71">
        <f t="shared" si="5"/>
        <v>0.1</v>
      </c>
      <c r="X36" s="92"/>
      <c r="Y36" s="72"/>
      <c r="Z36" s="73"/>
      <c r="AA36" s="74"/>
      <c r="AB36" s="75"/>
      <c r="AC36" s="76"/>
      <c r="AD36" s="77"/>
      <c r="AE36" s="78"/>
      <c r="AF36" s="79"/>
      <c r="AG36" s="79"/>
      <c r="AH36" s="79"/>
      <c r="AI36" s="80"/>
      <c r="AJ36" s="97"/>
      <c r="AK36" s="98"/>
      <c r="AL36" s="98"/>
      <c r="AM36" s="98"/>
      <c r="AN36" s="98"/>
      <c r="AO36" s="99"/>
    </row>
    <row r="37" spans="1:41" ht="39.950000000000003" customHeight="1" x14ac:dyDescent="0.2">
      <c r="A37" s="53"/>
      <c r="B37" s="54"/>
      <c r="C37" s="55"/>
      <c r="D37" s="56"/>
      <c r="E37" s="57"/>
      <c r="F37" s="58"/>
      <c r="G37" s="133"/>
      <c r="H37" s="60"/>
      <c r="I37" s="61"/>
      <c r="J37" s="134"/>
      <c r="K37" s="149"/>
      <c r="L37" s="136" t="s">
        <v>76</v>
      </c>
      <c r="M37" s="64">
        <v>0.2</v>
      </c>
      <c r="N37" s="36" t="s">
        <v>42</v>
      </c>
      <c r="O37" s="84">
        <v>0</v>
      </c>
      <c r="P37" s="85">
        <v>1</v>
      </c>
      <c r="Q37" s="86">
        <v>1</v>
      </c>
      <c r="R37" s="87">
        <v>1</v>
      </c>
      <c r="S37" s="88">
        <f t="shared" ref="S37" si="148">SUM(O37:O37)*M37</f>
        <v>0</v>
      </c>
      <c r="T37" s="89">
        <f t="shared" ref="T37" si="149">SUM(P37:P37)*M37</f>
        <v>0.2</v>
      </c>
      <c r="U37" s="89">
        <f t="shared" ref="U37" si="150">SUM(Q37:Q37)*M37</f>
        <v>0.2</v>
      </c>
      <c r="V37" s="90">
        <f t="shared" ref="V37" si="151">SUM(R37:R37)*M37</f>
        <v>0.2</v>
      </c>
      <c r="W37" s="91">
        <f t="shared" si="5"/>
        <v>0.2</v>
      </c>
      <c r="X37" s="92"/>
      <c r="Y37" s="72"/>
      <c r="Z37" s="73"/>
      <c r="AA37" s="74"/>
      <c r="AB37" s="75"/>
      <c r="AC37" s="76"/>
      <c r="AD37" s="77"/>
      <c r="AE37" s="51" t="str">
        <f t="shared" ref="AE37" si="152">+IF(Q38&gt;Q37,"SUPERADA",IF(Q38=Q37,"EQUILIBRADA",IF(Q38&lt;Q37,"PARA MEJORAR")))</f>
        <v>EQUILIBRADA</v>
      </c>
      <c r="AF37" s="79"/>
      <c r="AG37" s="79"/>
      <c r="AH37" s="79"/>
      <c r="AI37" s="80"/>
      <c r="AJ37" s="97"/>
      <c r="AK37" s="98"/>
      <c r="AL37" s="98"/>
      <c r="AM37" s="98"/>
      <c r="AN37" s="98"/>
      <c r="AO37" s="99"/>
    </row>
    <row r="38" spans="1:41" ht="39.950000000000003" customHeight="1" thickBot="1" x14ac:dyDescent="0.25">
      <c r="A38" s="53"/>
      <c r="B38" s="54"/>
      <c r="C38" s="55"/>
      <c r="D38" s="56"/>
      <c r="E38" s="57"/>
      <c r="F38" s="58"/>
      <c r="G38" s="133"/>
      <c r="H38" s="60"/>
      <c r="I38" s="61"/>
      <c r="J38" s="134"/>
      <c r="K38" s="149"/>
      <c r="L38" s="136"/>
      <c r="M38" s="64"/>
      <c r="N38" s="65" t="s">
        <v>48</v>
      </c>
      <c r="O38" s="66">
        <v>0</v>
      </c>
      <c r="P38" s="67">
        <v>1</v>
      </c>
      <c r="Q38" s="67">
        <v>1</v>
      </c>
      <c r="R38" s="96">
        <v>0</v>
      </c>
      <c r="S38" s="68">
        <f t="shared" ref="S38" si="153">SUM(O38:O38)*M37</f>
        <v>0</v>
      </c>
      <c r="T38" s="69">
        <f t="shared" ref="T38" si="154">SUM(P38:P38)*M37</f>
        <v>0.2</v>
      </c>
      <c r="U38" s="69">
        <f t="shared" ref="U38" si="155">SUM(Q38:Q38)*M37</f>
        <v>0.2</v>
      </c>
      <c r="V38" s="70">
        <f t="shared" ref="V38" si="156">SUM(R38:R38)*M37</f>
        <v>0</v>
      </c>
      <c r="W38" s="71">
        <f t="shared" si="5"/>
        <v>0.2</v>
      </c>
      <c r="X38" s="92"/>
      <c r="Y38" s="72"/>
      <c r="Z38" s="73"/>
      <c r="AA38" s="74"/>
      <c r="AB38" s="75"/>
      <c r="AC38" s="76"/>
      <c r="AD38" s="77"/>
      <c r="AE38" s="78"/>
      <c r="AF38" s="79"/>
      <c r="AG38" s="79"/>
      <c r="AH38" s="79"/>
      <c r="AI38" s="80"/>
      <c r="AJ38" s="97"/>
      <c r="AK38" s="98"/>
      <c r="AL38" s="98"/>
      <c r="AM38" s="98"/>
      <c r="AN38" s="98"/>
      <c r="AO38" s="99"/>
    </row>
    <row r="39" spans="1:41" ht="39.950000000000003" customHeight="1" x14ac:dyDescent="0.2">
      <c r="A39" s="53"/>
      <c r="B39" s="54"/>
      <c r="C39" s="55"/>
      <c r="D39" s="56"/>
      <c r="E39" s="57"/>
      <c r="F39" s="58"/>
      <c r="G39" s="133"/>
      <c r="H39" s="60"/>
      <c r="I39" s="61"/>
      <c r="J39" s="134"/>
      <c r="K39" s="149"/>
      <c r="L39" s="136" t="s">
        <v>77</v>
      </c>
      <c r="M39" s="64">
        <v>0.2</v>
      </c>
      <c r="N39" s="36" t="s">
        <v>42</v>
      </c>
      <c r="O39" s="84">
        <v>0</v>
      </c>
      <c r="P39" s="85">
        <v>0</v>
      </c>
      <c r="Q39" s="86">
        <v>1</v>
      </c>
      <c r="R39" s="87">
        <v>1</v>
      </c>
      <c r="S39" s="88">
        <f t="shared" ref="S39" si="157">SUM(O39:O39)*M39</f>
        <v>0</v>
      </c>
      <c r="T39" s="89">
        <f t="shared" ref="T39" si="158">SUM(P39:P39)*M39</f>
        <v>0</v>
      </c>
      <c r="U39" s="89">
        <f t="shared" ref="U39" si="159">SUM(Q39:Q39)*M39</f>
        <v>0.2</v>
      </c>
      <c r="V39" s="90">
        <f t="shared" ref="V39" si="160">SUM(R39:R39)*M39</f>
        <v>0.2</v>
      </c>
      <c r="W39" s="91">
        <f t="shared" si="5"/>
        <v>0.2</v>
      </c>
      <c r="X39" s="92"/>
      <c r="Y39" s="72"/>
      <c r="Z39" s="73"/>
      <c r="AA39" s="74"/>
      <c r="AB39" s="75"/>
      <c r="AC39" s="76"/>
      <c r="AD39" s="77"/>
      <c r="AE39" s="51" t="str">
        <f t="shared" ref="AE39" si="161">+IF(Q40&gt;Q39,"SUPERADA",IF(Q40=Q39,"EQUILIBRADA",IF(Q40&lt;Q39,"PARA MEJORAR")))</f>
        <v>EQUILIBRADA</v>
      </c>
      <c r="AF39" s="79"/>
      <c r="AG39" s="79"/>
      <c r="AH39" s="79"/>
      <c r="AI39" s="80"/>
      <c r="AJ39" s="97"/>
      <c r="AK39" s="98"/>
      <c r="AL39" s="98"/>
      <c r="AM39" s="98"/>
      <c r="AN39" s="98"/>
      <c r="AO39" s="99"/>
    </row>
    <row r="40" spans="1:41" ht="39.950000000000003" customHeight="1" thickBot="1" x14ac:dyDescent="0.25">
      <c r="A40" s="53"/>
      <c r="B40" s="54"/>
      <c r="C40" s="55"/>
      <c r="D40" s="56"/>
      <c r="E40" s="57"/>
      <c r="F40" s="58"/>
      <c r="G40" s="133"/>
      <c r="H40" s="60"/>
      <c r="I40" s="61"/>
      <c r="J40" s="134"/>
      <c r="K40" s="149"/>
      <c r="L40" s="136"/>
      <c r="M40" s="64"/>
      <c r="N40" s="65" t="s">
        <v>48</v>
      </c>
      <c r="O40" s="66">
        <v>0</v>
      </c>
      <c r="P40" s="67">
        <v>0</v>
      </c>
      <c r="Q40" s="67">
        <v>1</v>
      </c>
      <c r="R40" s="96">
        <v>0</v>
      </c>
      <c r="S40" s="68">
        <f t="shared" ref="S40" si="162">SUM(O40:O40)*M39</f>
        <v>0</v>
      </c>
      <c r="T40" s="69">
        <f t="shared" ref="T40" si="163">SUM(P40:P40)*M39</f>
        <v>0</v>
      </c>
      <c r="U40" s="69">
        <f t="shared" ref="U40" si="164">SUM(Q40:Q40)*M39</f>
        <v>0.2</v>
      </c>
      <c r="V40" s="70">
        <f t="shared" ref="V40" si="165">SUM(R40:R40)*M39</f>
        <v>0</v>
      </c>
      <c r="W40" s="71">
        <f t="shared" si="5"/>
        <v>0.2</v>
      </c>
      <c r="X40" s="92"/>
      <c r="Y40" s="72"/>
      <c r="Z40" s="73"/>
      <c r="AA40" s="74"/>
      <c r="AB40" s="75"/>
      <c r="AC40" s="76"/>
      <c r="AD40" s="77"/>
      <c r="AE40" s="78"/>
      <c r="AF40" s="79"/>
      <c r="AG40" s="79"/>
      <c r="AH40" s="79"/>
      <c r="AI40" s="80"/>
      <c r="AJ40" s="97"/>
      <c r="AK40" s="98"/>
      <c r="AL40" s="98"/>
      <c r="AM40" s="98"/>
      <c r="AN40" s="98"/>
      <c r="AO40" s="99"/>
    </row>
    <row r="41" spans="1:41" ht="39.950000000000003" customHeight="1" x14ac:dyDescent="0.2">
      <c r="A41" s="53"/>
      <c r="B41" s="54"/>
      <c r="C41" s="55"/>
      <c r="D41" s="56"/>
      <c r="E41" s="57"/>
      <c r="F41" s="58"/>
      <c r="G41" s="133"/>
      <c r="H41" s="60"/>
      <c r="I41" s="61"/>
      <c r="J41" s="134"/>
      <c r="K41" s="149"/>
      <c r="L41" s="136" t="s">
        <v>78</v>
      </c>
      <c r="M41" s="64">
        <v>0.1</v>
      </c>
      <c r="N41" s="36" t="s">
        <v>42</v>
      </c>
      <c r="O41" s="84">
        <v>0</v>
      </c>
      <c r="P41" s="85">
        <v>0</v>
      </c>
      <c r="Q41" s="86">
        <v>0</v>
      </c>
      <c r="R41" s="87">
        <v>1</v>
      </c>
      <c r="S41" s="88">
        <f t="shared" ref="S41" si="166">SUM(O41:O41)*M41</f>
        <v>0</v>
      </c>
      <c r="T41" s="89">
        <f t="shared" ref="T41" si="167">SUM(P41:P41)*M41</f>
        <v>0</v>
      </c>
      <c r="U41" s="89">
        <f t="shared" ref="U41" si="168">SUM(Q41:Q41)*M41</f>
        <v>0</v>
      </c>
      <c r="V41" s="90">
        <f t="shared" ref="V41" si="169">SUM(R41:R41)*M41</f>
        <v>0.1</v>
      </c>
      <c r="W41" s="91">
        <f t="shared" si="5"/>
        <v>0.1</v>
      </c>
      <c r="X41" s="92"/>
      <c r="Y41" s="72"/>
      <c r="Z41" s="73"/>
      <c r="AA41" s="74"/>
      <c r="AB41" s="75"/>
      <c r="AC41" s="76"/>
      <c r="AD41" s="77"/>
      <c r="AE41" s="51" t="str">
        <f t="shared" ref="AE41" si="170">+IF(Q42&gt;Q41,"SUPERADA",IF(Q42=Q41,"EQUILIBRADA",IF(Q42&lt;Q41,"PARA MEJORAR")))</f>
        <v>EQUILIBRADA</v>
      </c>
      <c r="AF41" s="79"/>
      <c r="AG41" s="79"/>
      <c r="AH41" s="79"/>
      <c r="AI41" s="80"/>
      <c r="AJ41" s="97"/>
      <c r="AK41" s="98"/>
      <c r="AL41" s="98"/>
      <c r="AM41" s="98"/>
      <c r="AN41" s="98"/>
      <c r="AO41" s="99"/>
    </row>
    <row r="42" spans="1:41" ht="39.950000000000003" customHeight="1" thickBot="1" x14ac:dyDescent="0.25">
      <c r="A42" s="53"/>
      <c r="B42" s="54"/>
      <c r="C42" s="55"/>
      <c r="D42" s="56"/>
      <c r="E42" s="57"/>
      <c r="F42" s="58"/>
      <c r="G42" s="133"/>
      <c r="H42" s="60"/>
      <c r="I42" s="61"/>
      <c r="J42" s="134"/>
      <c r="K42" s="149"/>
      <c r="L42" s="136"/>
      <c r="M42" s="64"/>
      <c r="N42" s="65" t="s">
        <v>48</v>
      </c>
      <c r="O42" s="66">
        <v>0</v>
      </c>
      <c r="P42" s="67">
        <v>0</v>
      </c>
      <c r="Q42" s="67">
        <v>0</v>
      </c>
      <c r="R42" s="96">
        <v>0</v>
      </c>
      <c r="S42" s="68">
        <f t="shared" ref="S42" si="171">SUM(O42:O42)*M41</f>
        <v>0</v>
      </c>
      <c r="T42" s="69">
        <f t="shared" ref="T42" si="172">SUM(P42:P42)*M41</f>
        <v>0</v>
      </c>
      <c r="U42" s="69">
        <f t="shared" ref="U42" si="173">SUM(Q42:Q42)*M41</f>
        <v>0</v>
      </c>
      <c r="V42" s="70">
        <f t="shared" ref="V42" si="174">SUM(R42:R42)*M41</f>
        <v>0</v>
      </c>
      <c r="W42" s="71">
        <f t="shared" si="5"/>
        <v>0</v>
      </c>
      <c r="X42" s="92"/>
      <c r="Y42" s="72"/>
      <c r="Z42" s="73"/>
      <c r="AA42" s="74"/>
      <c r="AB42" s="75"/>
      <c r="AC42" s="76"/>
      <c r="AD42" s="77"/>
      <c r="AE42" s="78"/>
      <c r="AF42" s="79"/>
      <c r="AG42" s="79"/>
      <c r="AH42" s="79"/>
      <c r="AI42" s="80"/>
      <c r="AJ42" s="97"/>
      <c r="AK42" s="98"/>
      <c r="AL42" s="98"/>
      <c r="AM42" s="98"/>
      <c r="AN42" s="98"/>
      <c r="AO42" s="99"/>
    </row>
    <row r="43" spans="1:41" ht="39.950000000000003" customHeight="1" x14ac:dyDescent="0.2">
      <c r="A43" s="53"/>
      <c r="B43" s="54"/>
      <c r="C43" s="55"/>
      <c r="D43" s="56"/>
      <c r="E43" s="57"/>
      <c r="F43" s="58"/>
      <c r="G43" s="133"/>
      <c r="H43" s="60"/>
      <c r="I43" s="61"/>
      <c r="J43" s="134"/>
      <c r="K43" s="149"/>
      <c r="L43" s="136" t="s">
        <v>79</v>
      </c>
      <c r="M43" s="64">
        <v>0.1</v>
      </c>
      <c r="N43" s="36" t="s">
        <v>42</v>
      </c>
      <c r="O43" s="84">
        <v>0</v>
      </c>
      <c r="P43" s="85">
        <v>0</v>
      </c>
      <c r="Q43" s="86">
        <v>0</v>
      </c>
      <c r="R43" s="87">
        <v>1</v>
      </c>
      <c r="S43" s="88">
        <f t="shared" ref="S43" si="175">SUM(O43:O43)*M43</f>
        <v>0</v>
      </c>
      <c r="T43" s="89">
        <f t="shared" ref="T43" si="176">SUM(P43:P43)*M43</f>
        <v>0</v>
      </c>
      <c r="U43" s="89">
        <f t="shared" ref="U43" si="177">SUM(Q43:Q43)*M43</f>
        <v>0</v>
      </c>
      <c r="V43" s="90">
        <f t="shared" ref="V43" si="178">SUM(R43:R43)*M43</f>
        <v>0.1</v>
      </c>
      <c r="W43" s="91">
        <f t="shared" si="5"/>
        <v>0.1</v>
      </c>
      <c r="X43" s="92"/>
      <c r="Y43" s="72"/>
      <c r="Z43" s="73"/>
      <c r="AA43" s="74"/>
      <c r="AB43" s="75"/>
      <c r="AC43" s="76"/>
      <c r="AD43" s="77"/>
      <c r="AE43" s="51" t="str">
        <f t="shared" ref="AE43" si="179">+IF(Q44&gt;Q43,"SUPERADA",IF(Q44=Q43,"EQUILIBRADA",IF(Q44&lt;Q43,"PARA MEJORAR")))</f>
        <v>EQUILIBRADA</v>
      </c>
      <c r="AF43" s="79"/>
      <c r="AG43" s="79"/>
      <c r="AH43" s="79"/>
      <c r="AI43" s="80"/>
      <c r="AJ43" s="97"/>
      <c r="AK43" s="98"/>
      <c r="AL43" s="98"/>
      <c r="AM43" s="98"/>
      <c r="AN43" s="98"/>
      <c r="AO43" s="99"/>
    </row>
    <row r="44" spans="1:41" ht="39.950000000000003" customHeight="1" thickBot="1" x14ac:dyDescent="0.25">
      <c r="A44" s="53"/>
      <c r="B44" s="54"/>
      <c r="C44" s="55"/>
      <c r="D44" s="56"/>
      <c r="E44" s="57"/>
      <c r="F44" s="58"/>
      <c r="G44" s="133"/>
      <c r="H44" s="60"/>
      <c r="I44" s="61"/>
      <c r="J44" s="134"/>
      <c r="K44" s="149"/>
      <c r="L44" s="156"/>
      <c r="M44" s="157"/>
      <c r="N44" s="65" t="s">
        <v>48</v>
      </c>
      <c r="O44" s="106">
        <v>0</v>
      </c>
      <c r="P44" s="107">
        <v>0</v>
      </c>
      <c r="Q44" s="107">
        <v>0</v>
      </c>
      <c r="R44" s="108">
        <v>0</v>
      </c>
      <c r="S44" s="109">
        <f t="shared" ref="S44" si="180">SUM(O44:O44)*M43</f>
        <v>0</v>
      </c>
      <c r="T44" s="110">
        <f t="shared" ref="T44" si="181">SUM(P44:P44)*M43</f>
        <v>0</v>
      </c>
      <c r="U44" s="110">
        <f t="shared" ref="U44" si="182">SUM(Q44:Q44)*M43</f>
        <v>0</v>
      </c>
      <c r="V44" s="111">
        <f t="shared" ref="V44" si="183">SUM(R44:R44)*M43</f>
        <v>0</v>
      </c>
      <c r="W44" s="112">
        <f t="shared" si="5"/>
        <v>0</v>
      </c>
      <c r="X44" s="122"/>
      <c r="Y44" s="123"/>
      <c r="Z44" s="124"/>
      <c r="AA44" s="125"/>
      <c r="AB44" s="126"/>
      <c r="AC44" s="76"/>
      <c r="AD44" s="113"/>
      <c r="AE44" s="78"/>
      <c r="AF44" s="78"/>
      <c r="AG44" s="79"/>
      <c r="AH44" s="79"/>
      <c r="AI44" s="80"/>
      <c r="AJ44" s="97"/>
      <c r="AK44" s="98"/>
      <c r="AL44" s="98"/>
      <c r="AM44" s="98"/>
      <c r="AN44" s="98"/>
      <c r="AO44" s="99"/>
    </row>
    <row r="45" spans="1:41" ht="39.950000000000003" customHeight="1" x14ac:dyDescent="0.2">
      <c r="A45" s="53"/>
      <c r="B45" s="54"/>
      <c r="C45" s="55"/>
      <c r="D45" s="56"/>
      <c r="E45" s="57"/>
      <c r="F45" s="158"/>
      <c r="G45" s="159" t="s">
        <v>80</v>
      </c>
      <c r="H45" s="160">
        <v>5</v>
      </c>
      <c r="I45" s="161" t="s">
        <v>81</v>
      </c>
      <c r="J45" s="162" t="s">
        <v>82</v>
      </c>
      <c r="K45" s="163">
        <v>0.75</v>
      </c>
      <c r="L45" s="130" t="s">
        <v>83</v>
      </c>
      <c r="M45" s="35">
        <v>0.25</v>
      </c>
      <c r="N45" s="36" t="s">
        <v>42</v>
      </c>
      <c r="O45" s="37">
        <v>0.5</v>
      </c>
      <c r="P45" s="38">
        <v>1</v>
      </c>
      <c r="Q45" s="39">
        <v>1</v>
      </c>
      <c r="R45" s="116">
        <v>1</v>
      </c>
      <c r="S45" s="41">
        <f t="shared" ref="S45" si="184">SUM(O45:O45)*M45</f>
        <v>0.125</v>
      </c>
      <c r="T45" s="42">
        <f t="shared" ref="T45" si="185">SUM(P45:P45)*M45</f>
        <v>0.25</v>
      </c>
      <c r="U45" s="42">
        <f t="shared" ref="U45" si="186">SUM(Q45:Q45)*M45</f>
        <v>0.25</v>
      </c>
      <c r="V45" s="43">
        <f t="shared" ref="V45" si="187">SUM(R45:R45)*M45</f>
        <v>0.25</v>
      </c>
      <c r="W45" s="44">
        <f t="shared" si="5"/>
        <v>0.25</v>
      </c>
      <c r="X45" s="92">
        <f>+S46+S48+S50</f>
        <v>0.25</v>
      </c>
      <c r="Y45" s="72">
        <f t="shared" ref="Y45:AB45" si="188">+T46+T48+T50</f>
        <v>0.5</v>
      </c>
      <c r="Z45" s="73">
        <f t="shared" si="188"/>
        <v>0.75</v>
      </c>
      <c r="AA45" s="74">
        <f t="shared" si="188"/>
        <v>0</v>
      </c>
      <c r="AB45" s="75">
        <f t="shared" si="188"/>
        <v>0.75</v>
      </c>
      <c r="AC45" s="76"/>
      <c r="AD45" s="50" t="s">
        <v>84</v>
      </c>
      <c r="AE45" s="51" t="str">
        <f t="shared" ref="AE45" si="189">+IF(Q46&gt;Q45,"SUPERADA",IF(Q46=Q45,"EQUILIBRADA",IF(Q46&lt;Q45,"PARA MEJORAR")))</f>
        <v>EQUILIBRADA</v>
      </c>
      <c r="AF45" s="51" t="str">
        <f>IF(COUNTIF(AE45:AE50,"PARA MEJORAR")&gt;=1,"PARA MEJORAR","BIEN")</f>
        <v>BIEN</v>
      </c>
      <c r="AG45" s="79"/>
      <c r="AH45" s="79"/>
      <c r="AI45" s="80"/>
      <c r="AJ45" s="81"/>
      <c r="AK45" s="82"/>
      <c r="AL45" s="82"/>
      <c r="AM45" s="82"/>
      <c r="AN45" s="82"/>
      <c r="AO45" s="83"/>
    </row>
    <row r="46" spans="1:41" ht="39.950000000000003" customHeight="1" thickBot="1" x14ac:dyDescent="0.25">
      <c r="A46" s="53"/>
      <c r="B46" s="54"/>
      <c r="C46" s="55"/>
      <c r="D46" s="56"/>
      <c r="E46" s="57"/>
      <c r="F46" s="158"/>
      <c r="G46" s="164"/>
      <c r="H46" s="165"/>
      <c r="I46" s="166"/>
      <c r="J46" s="167"/>
      <c r="K46" s="168"/>
      <c r="L46" s="136"/>
      <c r="M46" s="64"/>
      <c r="N46" s="65" t="s">
        <v>48</v>
      </c>
      <c r="O46" s="66">
        <v>0.5</v>
      </c>
      <c r="P46" s="67">
        <v>1</v>
      </c>
      <c r="Q46" s="67">
        <v>1</v>
      </c>
      <c r="R46" s="96">
        <v>0</v>
      </c>
      <c r="S46" s="68">
        <f t="shared" ref="S46" si="190">SUM(O46:O46)*M45</f>
        <v>0.125</v>
      </c>
      <c r="T46" s="69">
        <f t="shared" ref="T46" si="191">SUM(P46:P46)*M45</f>
        <v>0.25</v>
      </c>
      <c r="U46" s="69">
        <f t="shared" ref="U46" si="192">SUM(Q46:Q46)*M45</f>
        <v>0.25</v>
      </c>
      <c r="V46" s="70">
        <f t="shared" ref="V46" si="193">SUM(R46:R46)*M45</f>
        <v>0</v>
      </c>
      <c r="W46" s="71">
        <f t="shared" si="5"/>
        <v>0.25</v>
      </c>
      <c r="X46" s="92"/>
      <c r="Y46" s="72"/>
      <c r="Z46" s="73"/>
      <c r="AA46" s="74"/>
      <c r="AB46" s="75"/>
      <c r="AC46" s="76"/>
      <c r="AD46" s="77"/>
      <c r="AE46" s="78"/>
      <c r="AF46" s="79"/>
      <c r="AG46" s="79"/>
      <c r="AH46" s="79"/>
      <c r="AI46" s="80"/>
      <c r="AJ46" s="97"/>
      <c r="AK46" s="98"/>
      <c r="AL46" s="98"/>
      <c r="AM46" s="98"/>
      <c r="AN46" s="98"/>
      <c r="AO46" s="99"/>
    </row>
    <row r="47" spans="1:41" ht="39.950000000000003" customHeight="1" x14ac:dyDescent="0.2">
      <c r="A47" s="53"/>
      <c r="B47" s="54"/>
      <c r="C47" s="55"/>
      <c r="D47" s="56"/>
      <c r="E47" s="57"/>
      <c r="F47" s="158"/>
      <c r="G47" s="164"/>
      <c r="H47" s="165"/>
      <c r="I47" s="166"/>
      <c r="J47" s="167"/>
      <c r="K47" s="168"/>
      <c r="L47" s="136" t="s">
        <v>85</v>
      </c>
      <c r="M47" s="64">
        <v>0.25</v>
      </c>
      <c r="N47" s="36" t="s">
        <v>42</v>
      </c>
      <c r="O47" s="84">
        <v>0.5</v>
      </c>
      <c r="P47" s="85">
        <v>1</v>
      </c>
      <c r="Q47" s="86">
        <v>1</v>
      </c>
      <c r="R47" s="87">
        <v>1</v>
      </c>
      <c r="S47" s="88">
        <f t="shared" ref="S47" si="194">SUM(O47:O47)*M47</f>
        <v>0.125</v>
      </c>
      <c r="T47" s="89">
        <f t="shared" ref="T47" si="195">SUM(P47:P47)*M47</f>
        <v>0.25</v>
      </c>
      <c r="U47" s="89">
        <f t="shared" ref="U47" si="196">SUM(Q47:Q47)*M47</f>
        <v>0.25</v>
      </c>
      <c r="V47" s="90">
        <f t="shared" ref="V47" si="197">SUM(R47:R47)*M47</f>
        <v>0.25</v>
      </c>
      <c r="W47" s="91">
        <f t="shared" si="5"/>
        <v>0.25</v>
      </c>
      <c r="X47" s="92"/>
      <c r="Y47" s="72"/>
      <c r="Z47" s="73"/>
      <c r="AA47" s="74"/>
      <c r="AB47" s="75"/>
      <c r="AC47" s="76"/>
      <c r="AD47" s="77"/>
      <c r="AE47" s="51" t="str">
        <f t="shared" ref="AE47" si="198">+IF(Q48&gt;Q47,"SUPERADA",IF(Q48=Q47,"EQUILIBRADA",IF(Q48&lt;Q47,"PARA MEJORAR")))</f>
        <v>EQUILIBRADA</v>
      </c>
      <c r="AF47" s="79"/>
      <c r="AG47" s="79"/>
      <c r="AH47" s="79"/>
      <c r="AI47" s="80"/>
      <c r="AJ47" s="97"/>
      <c r="AK47" s="98"/>
      <c r="AL47" s="98"/>
      <c r="AM47" s="98"/>
      <c r="AN47" s="98"/>
      <c r="AO47" s="99"/>
    </row>
    <row r="48" spans="1:41" ht="39.950000000000003" customHeight="1" thickBot="1" x14ac:dyDescent="0.25">
      <c r="A48" s="53"/>
      <c r="B48" s="54"/>
      <c r="C48" s="55"/>
      <c r="D48" s="56"/>
      <c r="E48" s="57"/>
      <c r="F48" s="158"/>
      <c r="G48" s="164"/>
      <c r="H48" s="165"/>
      <c r="I48" s="166"/>
      <c r="J48" s="167"/>
      <c r="K48" s="168"/>
      <c r="L48" s="136"/>
      <c r="M48" s="64"/>
      <c r="N48" s="65" t="s">
        <v>48</v>
      </c>
      <c r="O48" s="66">
        <v>0.5</v>
      </c>
      <c r="P48" s="67">
        <v>1</v>
      </c>
      <c r="Q48" s="67">
        <v>1</v>
      </c>
      <c r="R48" s="96">
        <v>0</v>
      </c>
      <c r="S48" s="68">
        <f t="shared" ref="S48" si="199">SUM(O48:O48)*M47</f>
        <v>0.125</v>
      </c>
      <c r="T48" s="69">
        <f t="shared" ref="T48" si="200">SUM(P48:P48)*M47</f>
        <v>0.25</v>
      </c>
      <c r="U48" s="69">
        <f t="shared" ref="U48" si="201">SUM(Q48:Q48)*M47</f>
        <v>0.25</v>
      </c>
      <c r="V48" s="70">
        <f t="shared" ref="V48" si="202">SUM(R48:R48)*M47</f>
        <v>0</v>
      </c>
      <c r="W48" s="71">
        <f t="shared" si="5"/>
        <v>0.25</v>
      </c>
      <c r="X48" s="92"/>
      <c r="Y48" s="72"/>
      <c r="Z48" s="73"/>
      <c r="AA48" s="74"/>
      <c r="AB48" s="75"/>
      <c r="AC48" s="76"/>
      <c r="AD48" s="77"/>
      <c r="AE48" s="78"/>
      <c r="AF48" s="79"/>
      <c r="AG48" s="79"/>
      <c r="AH48" s="79"/>
      <c r="AI48" s="80"/>
      <c r="AJ48" s="97"/>
      <c r="AK48" s="98"/>
      <c r="AL48" s="98"/>
      <c r="AM48" s="98"/>
      <c r="AN48" s="98"/>
      <c r="AO48" s="99"/>
    </row>
    <row r="49" spans="1:41" ht="39.950000000000003" customHeight="1" x14ac:dyDescent="0.2">
      <c r="A49" s="53"/>
      <c r="B49" s="54"/>
      <c r="C49" s="55"/>
      <c r="D49" s="56"/>
      <c r="E49" s="57"/>
      <c r="F49" s="158"/>
      <c r="G49" s="164"/>
      <c r="H49" s="165"/>
      <c r="I49" s="166"/>
      <c r="J49" s="167"/>
      <c r="K49" s="168"/>
      <c r="L49" s="136" t="s">
        <v>86</v>
      </c>
      <c r="M49" s="64">
        <v>0.5</v>
      </c>
      <c r="N49" s="36" t="s">
        <v>42</v>
      </c>
      <c r="O49" s="84">
        <v>0</v>
      </c>
      <c r="P49" s="85">
        <v>0</v>
      </c>
      <c r="Q49" s="86">
        <v>0.5</v>
      </c>
      <c r="R49" s="87">
        <v>1</v>
      </c>
      <c r="S49" s="88">
        <f t="shared" ref="S49" si="203">SUM(O49:O49)*M49</f>
        <v>0</v>
      </c>
      <c r="T49" s="89">
        <f t="shared" ref="T49" si="204">SUM(P49:P49)*M49</f>
        <v>0</v>
      </c>
      <c r="U49" s="89">
        <f t="shared" ref="U49" si="205">SUM(Q49:Q49)*M49</f>
        <v>0.25</v>
      </c>
      <c r="V49" s="90">
        <f t="shared" ref="V49" si="206">SUM(R49:R49)*M49</f>
        <v>0.5</v>
      </c>
      <c r="W49" s="91">
        <f t="shared" si="5"/>
        <v>0.5</v>
      </c>
      <c r="X49" s="92"/>
      <c r="Y49" s="72"/>
      <c r="Z49" s="73"/>
      <c r="AA49" s="74"/>
      <c r="AB49" s="75"/>
      <c r="AC49" s="76"/>
      <c r="AD49" s="77"/>
      <c r="AE49" s="51" t="str">
        <f t="shared" ref="AE49" si="207">+IF(Q50&gt;Q49,"SUPERADA",IF(Q50=Q49,"EQUILIBRADA",IF(Q50&lt;Q49,"PARA MEJORAR")))</f>
        <v>EQUILIBRADA</v>
      </c>
      <c r="AF49" s="79"/>
      <c r="AG49" s="79"/>
      <c r="AH49" s="79"/>
      <c r="AI49" s="80"/>
      <c r="AJ49" s="97"/>
      <c r="AK49" s="98"/>
      <c r="AL49" s="98"/>
      <c r="AM49" s="98"/>
      <c r="AN49" s="98"/>
      <c r="AO49" s="99"/>
    </row>
    <row r="50" spans="1:41" ht="39.950000000000003" customHeight="1" thickBot="1" x14ac:dyDescent="0.25">
      <c r="A50" s="53"/>
      <c r="B50" s="54"/>
      <c r="C50" s="55"/>
      <c r="D50" s="56"/>
      <c r="E50" s="57"/>
      <c r="F50" s="158"/>
      <c r="G50" s="169"/>
      <c r="H50" s="170"/>
      <c r="I50" s="171"/>
      <c r="J50" s="172"/>
      <c r="K50" s="173"/>
      <c r="L50" s="143"/>
      <c r="M50" s="105"/>
      <c r="N50" s="65" t="s">
        <v>48</v>
      </c>
      <c r="O50" s="106">
        <v>0</v>
      </c>
      <c r="P50" s="107">
        <v>0</v>
      </c>
      <c r="Q50" s="107">
        <v>0.5</v>
      </c>
      <c r="R50" s="108">
        <v>0</v>
      </c>
      <c r="S50" s="109">
        <f t="shared" ref="S50" si="208">SUM(O50:O50)*M49</f>
        <v>0</v>
      </c>
      <c r="T50" s="110">
        <f t="shared" ref="T50" si="209">SUM(P50:P50)*M49</f>
        <v>0</v>
      </c>
      <c r="U50" s="110">
        <f t="shared" ref="U50" si="210">SUM(Q50:Q50)*M49</f>
        <v>0.25</v>
      </c>
      <c r="V50" s="111">
        <f t="shared" ref="V50" si="211">SUM(R50:R50)*M49</f>
        <v>0</v>
      </c>
      <c r="W50" s="112">
        <f t="shared" si="5"/>
        <v>0.25</v>
      </c>
      <c r="X50" s="122"/>
      <c r="Y50" s="123"/>
      <c r="Z50" s="124"/>
      <c r="AA50" s="125"/>
      <c r="AB50" s="126"/>
      <c r="AC50" s="76"/>
      <c r="AD50" s="113"/>
      <c r="AE50" s="78"/>
      <c r="AF50" s="78"/>
      <c r="AG50" s="79"/>
      <c r="AH50" s="79"/>
      <c r="AI50" s="80"/>
      <c r="AJ50" s="97"/>
      <c r="AK50" s="98"/>
      <c r="AL50" s="98"/>
      <c r="AM50" s="98"/>
      <c r="AN50" s="98"/>
      <c r="AO50" s="99"/>
    </row>
    <row r="51" spans="1:41" ht="39.950000000000003" customHeight="1" x14ac:dyDescent="0.2">
      <c r="A51" s="53"/>
      <c r="B51" s="54"/>
      <c r="C51" s="55"/>
      <c r="D51" s="56"/>
      <c r="E51" s="57"/>
      <c r="F51" s="58"/>
      <c r="G51" s="133" t="s">
        <v>87</v>
      </c>
      <c r="H51" s="60">
        <v>6</v>
      </c>
      <c r="I51" s="134" t="s">
        <v>88</v>
      </c>
      <c r="J51" s="134" t="s">
        <v>89</v>
      </c>
      <c r="K51" s="135">
        <v>0.75</v>
      </c>
      <c r="L51" s="174" t="s">
        <v>90</v>
      </c>
      <c r="M51" s="155">
        <v>0.2</v>
      </c>
      <c r="N51" s="36" t="s">
        <v>42</v>
      </c>
      <c r="O51" s="37">
        <v>0.25</v>
      </c>
      <c r="P51" s="38">
        <v>0.5</v>
      </c>
      <c r="Q51" s="39">
        <v>0.75</v>
      </c>
      <c r="R51" s="116">
        <v>1</v>
      </c>
      <c r="S51" s="41">
        <f t="shared" ref="S51" si="212">SUM(O51:O51)*M51</f>
        <v>0.05</v>
      </c>
      <c r="T51" s="42">
        <f t="shared" ref="T51" si="213">SUM(P51:P51)*M51</f>
        <v>0.1</v>
      </c>
      <c r="U51" s="42">
        <f t="shared" ref="U51" si="214">SUM(Q51:Q51)*M51</f>
        <v>0.15000000000000002</v>
      </c>
      <c r="V51" s="43">
        <f t="shared" ref="V51" si="215">SUM(R51:R51)*M51</f>
        <v>0.2</v>
      </c>
      <c r="W51" s="44">
        <f t="shared" si="5"/>
        <v>0.2</v>
      </c>
      <c r="X51" s="117">
        <f>+S58+S60+S52+S56+S54</f>
        <v>0.23799999999999999</v>
      </c>
      <c r="Y51" s="45">
        <f t="shared" ref="Y51:AB51" si="216">+T58+T60+T52+T56+T54</f>
        <v>0.5</v>
      </c>
      <c r="Z51" s="46">
        <f t="shared" si="216"/>
        <v>0.75000000000000011</v>
      </c>
      <c r="AA51" s="47">
        <f t="shared" si="216"/>
        <v>0</v>
      </c>
      <c r="AB51" s="48">
        <f t="shared" si="216"/>
        <v>0.75000000000000011</v>
      </c>
      <c r="AC51" s="76"/>
      <c r="AD51" s="50" t="s">
        <v>84</v>
      </c>
      <c r="AE51" s="51" t="str">
        <f t="shared" ref="AE51" si="217">+IF(Q52&gt;Q51,"SUPERADA",IF(Q52=Q51,"EQUILIBRADA",IF(Q52&lt;Q51,"PARA MEJORAR")))</f>
        <v>EQUILIBRADA</v>
      </c>
      <c r="AF51" s="51" t="str">
        <f>IF(COUNTIF(AE51:AE60,"PARA MEJORAR")&gt;=1,"PARA MEJORAR","BIEN")</f>
        <v>BIEN</v>
      </c>
      <c r="AG51" s="79"/>
      <c r="AH51" s="79"/>
      <c r="AI51" s="80"/>
      <c r="AJ51" s="81"/>
      <c r="AK51" s="82"/>
      <c r="AL51" s="82"/>
      <c r="AM51" s="82"/>
      <c r="AN51" s="82"/>
      <c r="AO51" s="83"/>
    </row>
    <row r="52" spans="1:41" ht="39.950000000000003" customHeight="1" thickBot="1" x14ac:dyDescent="0.25">
      <c r="A52" s="53"/>
      <c r="B52" s="54"/>
      <c r="C52" s="55"/>
      <c r="D52" s="56"/>
      <c r="E52" s="57"/>
      <c r="F52" s="58"/>
      <c r="G52" s="133"/>
      <c r="H52" s="60"/>
      <c r="I52" s="134"/>
      <c r="J52" s="134"/>
      <c r="K52" s="135"/>
      <c r="L52" s="119"/>
      <c r="M52" s="64"/>
      <c r="N52" s="65" t="s">
        <v>48</v>
      </c>
      <c r="O52" s="66">
        <v>0.25</v>
      </c>
      <c r="P52" s="67">
        <v>0.5</v>
      </c>
      <c r="Q52" s="175">
        <v>0.75</v>
      </c>
      <c r="R52" s="96">
        <v>0</v>
      </c>
      <c r="S52" s="68">
        <f t="shared" ref="S52" si="218">SUM(O52:O52)*M51</f>
        <v>0.05</v>
      </c>
      <c r="T52" s="69">
        <f t="shared" ref="T52" si="219">SUM(P52:P52)*M51</f>
        <v>0.1</v>
      </c>
      <c r="U52" s="69">
        <f t="shared" ref="U52" si="220">SUM(Q52:Q52)*M51</f>
        <v>0.15000000000000002</v>
      </c>
      <c r="V52" s="70">
        <f t="shared" ref="V52" si="221">SUM(R52:R52)*M51</f>
        <v>0</v>
      </c>
      <c r="W52" s="71">
        <f t="shared" si="5"/>
        <v>0.15000000000000002</v>
      </c>
      <c r="X52" s="92"/>
      <c r="Y52" s="72"/>
      <c r="Z52" s="73"/>
      <c r="AA52" s="74"/>
      <c r="AB52" s="75"/>
      <c r="AC52" s="76"/>
      <c r="AD52" s="77"/>
      <c r="AE52" s="78"/>
      <c r="AF52" s="79"/>
      <c r="AG52" s="79"/>
      <c r="AH52" s="79"/>
      <c r="AI52" s="80"/>
      <c r="AJ52" s="97"/>
      <c r="AK52" s="98"/>
      <c r="AL52" s="98"/>
      <c r="AM52" s="98"/>
      <c r="AN52" s="98"/>
      <c r="AO52" s="99"/>
    </row>
    <row r="53" spans="1:41" ht="39.950000000000003" customHeight="1" x14ac:dyDescent="0.2">
      <c r="A53" s="53"/>
      <c r="B53" s="54"/>
      <c r="C53" s="55"/>
      <c r="D53" s="56"/>
      <c r="E53" s="57"/>
      <c r="F53" s="58"/>
      <c r="G53" s="133"/>
      <c r="H53" s="60"/>
      <c r="I53" s="134"/>
      <c r="J53" s="134"/>
      <c r="K53" s="135"/>
      <c r="L53" s="119" t="s">
        <v>91</v>
      </c>
      <c r="M53" s="64">
        <v>0.2</v>
      </c>
      <c r="N53" s="36" t="s">
        <v>42</v>
      </c>
      <c r="O53" s="84">
        <v>0.25</v>
      </c>
      <c r="P53" s="85">
        <v>0.5</v>
      </c>
      <c r="Q53" s="86">
        <v>0.75</v>
      </c>
      <c r="R53" s="87">
        <v>1</v>
      </c>
      <c r="S53" s="88">
        <f t="shared" ref="S53" si="222">SUM(O53:O53)*M53</f>
        <v>0.05</v>
      </c>
      <c r="T53" s="89">
        <f t="shared" ref="T53" si="223">SUM(P53:P53)*M53</f>
        <v>0.1</v>
      </c>
      <c r="U53" s="89">
        <f t="shared" ref="U53" si="224">SUM(Q53:Q53)*M53</f>
        <v>0.15000000000000002</v>
      </c>
      <c r="V53" s="90">
        <f t="shared" ref="V53" si="225">SUM(R53:R53)*M53</f>
        <v>0.2</v>
      </c>
      <c r="W53" s="91">
        <f t="shared" si="5"/>
        <v>0.2</v>
      </c>
      <c r="X53" s="92"/>
      <c r="Y53" s="72"/>
      <c r="Z53" s="73"/>
      <c r="AA53" s="74"/>
      <c r="AB53" s="75"/>
      <c r="AC53" s="76"/>
      <c r="AD53" s="77"/>
      <c r="AE53" s="51" t="str">
        <f t="shared" ref="AE53" si="226">+IF(Q54&gt;Q53,"SUPERADA",IF(Q54=Q53,"EQUILIBRADA",IF(Q54&lt;Q53,"PARA MEJORAR")))</f>
        <v>EQUILIBRADA</v>
      </c>
      <c r="AF53" s="79"/>
      <c r="AG53" s="79"/>
      <c r="AH53" s="79"/>
      <c r="AI53" s="80"/>
      <c r="AJ53" s="97"/>
      <c r="AK53" s="98"/>
      <c r="AL53" s="98"/>
      <c r="AM53" s="98"/>
      <c r="AN53" s="98"/>
      <c r="AO53" s="99"/>
    </row>
    <row r="54" spans="1:41" ht="39.950000000000003" customHeight="1" thickBot="1" x14ac:dyDescent="0.25">
      <c r="A54" s="53"/>
      <c r="B54" s="54"/>
      <c r="C54" s="55"/>
      <c r="D54" s="56"/>
      <c r="E54" s="57"/>
      <c r="F54" s="58"/>
      <c r="G54" s="133"/>
      <c r="H54" s="60"/>
      <c r="I54" s="134"/>
      <c r="J54" s="134"/>
      <c r="K54" s="135"/>
      <c r="L54" s="119" t="s">
        <v>92</v>
      </c>
      <c r="M54" s="64"/>
      <c r="N54" s="65" t="s">
        <v>48</v>
      </c>
      <c r="O54" s="66">
        <v>0.25</v>
      </c>
      <c r="P54" s="67">
        <v>0.5</v>
      </c>
      <c r="Q54" s="175">
        <v>0.75</v>
      </c>
      <c r="R54" s="96">
        <v>0</v>
      </c>
      <c r="S54" s="68">
        <f t="shared" ref="S54" si="227">SUM(O54:O54)*M53</f>
        <v>0.05</v>
      </c>
      <c r="T54" s="69">
        <f t="shared" ref="T54" si="228">SUM(P54:P54)*M53</f>
        <v>0.1</v>
      </c>
      <c r="U54" s="69">
        <f t="shared" ref="U54" si="229">SUM(Q54:Q54)*M53</f>
        <v>0.15000000000000002</v>
      </c>
      <c r="V54" s="70">
        <f t="shared" ref="V54" si="230">SUM(R54:R54)*M53</f>
        <v>0</v>
      </c>
      <c r="W54" s="71">
        <f t="shared" si="5"/>
        <v>0.15000000000000002</v>
      </c>
      <c r="X54" s="92"/>
      <c r="Y54" s="72"/>
      <c r="Z54" s="73"/>
      <c r="AA54" s="74"/>
      <c r="AB54" s="75"/>
      <c r="AC54" s="76"/>
      <c r="AD54" s="77"/>
      <c r="AE54" s="78"/>
      <c r="AF54" s="79"/>
      <c r="AG54" s="79"/>
      <c r="AH54" s="79"/>
      <c r="AI54" s="80"/>
      <c r="AJ54" s="97"/>
      <c r="AK54" s="98"/>
      <c r="AL54" s="98"/>
      <c r="AM54" s="98"/>
      <c r="AN54" s="98"/>
      <c r="AO54" s="99"/>
    </row>
    <row r="55" spans="1:41" ht="39.950000000000003" customHeight="1" x14ac:dyDescent="0.2">
      <c r="A55" s="53"/>
      <c r="B55" s="54"/>
      <c r="C55" s="55"/>
      <c r="D55" s="56"/>
      <c r="E55" s="57"/>
      <c r="F55" s="58"/>
      <c r="G55" s="133"/>
      <c r="H55" s="60"/>
      <c r="I55" s="134"/>
      <c r="J55" s="134"/>
      <c r="K55" s="135"/>
      <c r="L55" s="119" t="s">
        <v>93</v>
      </c>
      <c r="M55" s="64">
        <v>0.2</v>
      </c>
      <c r="N55" s="36" t="s">
        <v>42</v>
      </c>
      <c r="O55" s="84">
        <v>0.25</v>
      </c>
      <c r="P55" s="85">
        <v>0.5</v>
      </c>
      <c r="Q55" s="86">
        <v>0.75</v>
      </c>
      <c r="R55" s="87">
        <v>1</v>
      </c>
      <c r="S55" s="88">
        <f t="shared" ref="S55" si="231">SUM(O55:O55)*M55</f>
        <v>0.05</v>
      </c>
      <c r="T55" s="89">
        <f t="shared" ref="T55" si="232">SUM(P55:P55)*M55</f>
        <v>0.1</v>
      </c>
      <c r="U55" s="89">
        <f t="shared" ref="U55" si="233">SUM(Q55:Q55)*M55</f>
        <v>0.15000000000000002</v>
      </c>
      <c r="V55" s="90">
        <f t="shared" ref="V55" si="234">SUM(R55:R55)*M55</f>
        <v>0.2</v>
      </c>
      <c r="W55" s="91">
        <f t="shared" si="5"/>
        <v>0.2</v>
      </c>
      <c r="X55" s="92"/>
      <c r="Y55" s="72"/>
      <c r="Z55" s="73"/>
      <c r="AA55" s="74"/>
      <c r="AB55" s="75"/>
      <c r="AC55" s="76"/>
      <c r="AD55" s="77"/>
      <c r="AE55" s="51" t="str">
        <f t="shared" ref="AE55" si="235">+IF(Q56&gt;Q55,"SUPERADA",IF(Q56=Q55,"EQUILIBRADA",IF(Q56&lt;Q55,"PARA MEJORAR")))</f>
        <v>EQUILIBRADA</v>
      </c>
      <c r="AF55" s="79"/>
      <c r="AG55" s="79"/>
      <c r="AH55" s="79"/>
      <c r="AI55" s="80"/>
      <c r="AJ55" s="97"/>
      <c r="AK55" s="98"/>
      <c r="AL55" s="98"/>
      <c r="AM55" s="98"/>
      <c r="AN55" s="98"/>
      <c r="AO55" s="99"/>
    </row>
    <row r="56" spans="1:41" ht="39.950000000000003" customHeight="1" thickBot="1" x14ac:dyDescent="0.25">
      <c r="A56" s="53"/>
      <c r="B56" s="54"/>
      <c r="C56" s="55"/>
      <c r="D56" s="56"/>
      <c r="E56" s="57"/>
      <c r="F56" s="58"/>
      <c r="G56" s="133"/>
      <c r="H56" s="60"/>
      <c r="I56" s="134"/>
      <c r="J56" s="134"/>
      <c r="K56" s="135"/>
      <c r="L56" s="119"/>
      <c r="M56" s="64"/>
      <c r="N56" s="65" t="s">
        <v>48</v>
      </c>
      <c r="O56" s="66">
        <v>0.25</v>
      </c>
      <c r="P56" s="67">
        <v>0.5</v>
      </c>
      <c r="Q56" s="175">
        <v>0.75</v>
      </c>
      <c r="R56" s="96">
        <v>0</v>
      </c>
      <c r="S56" s="68">
        <f t="shared" ref="S56" si="236">SUM(O56:O56)*M55</f>
        <v>0.05</v>
      </c>
      <c r="T56" s="69">
        <f t="shared" ref="T56" si="237">SUM(P56:P56)*M55</f>
        <v>0.1</v>
      </c>
      <c r="U56" s="69">
        <f t="shared" ref="U56" si="238">SUM(Q56:Q56)*M55</f>
        <v>0.15000000000000002</v>
      </c>
      <c r="V56" s="70">
        <f t="shared" ref="V56" si="239">SUM(R56:R56)*M55</f>
        <v>0</v>
      </c>
      <c r="W56" s="71">
        <f t="shared" si="5"/>
        <v>0.15000000000000002</v>
      </c>
      <c r="X56" s="92"/>
      <c r="Y56" s="72"/>
      <c r="Z56" s="73"/>
      <c r="AA56" s="74"/>
      <c r="AB56" s="75"/>
      <c r="AC56" s="76"/>
      <c r="AD56" s="77"/>
      <c r="AE56" s="78"/>
      <c r="AF56" s="79"/>
      <c r="AG56" s="79"/>
      <c r="AH56" s="79"/>
      <c r="AI56" s="80"/>
      <c r="AJ56" s="97"/>
      <c r="AK56" s="98"/>
      <c r="AL56" s="98"/>
      <c r="AM56" s="98"/>
      <c r="AN56" s="98"/>
      <c r="AO56" s="99"/>
    </row>
    <row r="57" spans="1:41" ht="39.950000000000003" customHeight="1" x14ac:dyDescent="0.2">
      <c r="A57" s="53"/>
      <c r="B57" s="54"/>
      <c r="C57" s="55"/>
      <c r="D57" s="56"/>
      <c r="E57" s="57"/>
      <c r="F57" s="58"/>
      <c r="G57" s="133"/>
      <c r="H57" s="60"/>
      <c r="I57" s="134"/>
      <c r="J57" s="134"/>
      <c r="K57" s="135"/>
      <c r="L57" s="119" t="s">
        <v>94</v>
      </c>
      <c r="M57" s="64">
        <v>0.2</v>
      </c>
      <c r="N57" s="36" t="s">
        <v>42</v>
      </c>
      <c r="O57" s="84">
        <v>0.25</v>
      </c>
      <c r="P57" s="85">
        <v>0.5</v>
      </c>
      <c r="Q57" s="86">
        <v>0.75</v>
      </c>
      <c r="R57" s="87">
        <v>1</v>
      </c>
      <c r="S57" s="88">
        <f t="shared" ref="S57" si="240">SUM(O57:O57)*M57</f>
        <v>0.05</v>
      </c>
      <c r="T57" s="89">
        <f t="shared" ref="T57" si="241">SUM(P57:P57)*M57</f>
        <v>0.1</v>
      </c>
      <c r="U57" s="89">
        <f t="shared" ref="U57" si="242">SUM(Q57:Q57)*M57</f>
        <v>0.15000000000000002</v>
      </c>
      <c r="V57" s="90">
        <f t="shared" ref="V57" si="243">SUM(R57:R57)*M57</f>
        <v>0.2</v>
      </c>
      <c r="W57" s="91">
        <f t="shared" si="5"/>
        <v>0.2</v>
      </c>
      <c r="X57" s="92"/>
      <c r="Y57" s="72"/>
      <c r="Z57" s="73"/>
      <c r="AA57" s="74"/>
      <c r="AB57" s="75"/>
      <c r="AC57" s="76"/>
      <c r="AD57" s="77"/>
      <c r="AE57" s="51" t="str">
        <f t="shared" ref="AE57" si="244">+IF(Q58&gt;Q57,"SUPERADA",IF(Q58=Q57,"EQUILIBRADA",IF(Q58&lt;Q57,"PARA MEJORAR")))</f>
        <v>EQUILIBRADA</v>
      </c>
      <c r="AF57" s="79"/>
      <c r="AG57" s="79"/>
      <c r="AH57" s="79"/>
      <c r="AI57" s="80"/>
      <c r="AJ57" s="97"/>
      <c r="AK57" s="98"/>
      <c r="AL57" s="98"/>
      <c r="AM57" s="98"/>
      <c r="AN57" s="98"/>
      <c r="AO57" s="99"/>
    </row>
    <row r="58" spans="1:41" ht="39.950000000000003" customHeight="1" thickBot="1" x14ac:dyDescent="0.25">
      <c r="A58" s="53"/>
      <c r="B58" s="54"/>
      <c r="C58" s="55"/>
      <c r="D58" s="56"/>
      <c r="E58" s="57"/>
      <c r="F58" s="58"/>
      <c r="G58" s="133"/>
      <c r="H58" s="60"/>
      <c r="I58" s="134"/>
      <c r="J58" s="134"/>
      <c r="K58" s="135"/>
      <c r="L58" s="119"/>
      <c r="M58" s="64"/>
      <c r="N58" s="65" t="s">
        <v>48</v>
      </c>
      <c r="O58" s="66">
        <v>0.25</v>
      </c>
      <c r="P58" s="67">
        <v>0.5</v>
      </c>
      <c r="Q58" s="175">
        <v>0.75</v>
      </c>
      <c r="R58" s="96">
        <v>0</v>
      </c>
      <c r="S58" s="68">
        <f t="shared" ref="S58" si="245">SUM(O58:O58)*M57</f>
        <v>0.05</v>
      </c>
      <c r="T58" s="69">
        <f t="shared" ref="T58" si="246">SUM(P58:P58)*M57</f>
        <v>0.1</v>
      </c>
      <c r="U58" s="69">
        <f t="shared" ref="U58" si="247">SUM(Q58:Q58)*M57</f>
        <v>0.15000000000000002</v>
      </c>
      <c r="V58" s="70">
        <f t="shared" ref="V58" si="248">SUM(R58:R58)*M57</f>
        <v>0</v>
      </c>
      <c r="W58" s="71">
        <f t="shared" si="5"/>
        <v>0.15000000000000002</v>
      </c>
      <c r="X58" s="92"/>
      <c r="Y58" s="72"/>
      <c r="Z58" s="73"/>
      <c r="AA58" s="74"/>
      <c r="AB58" s="75"/>
      <c r="AC58" s="76"/>
      <c r="AD58" s="77"/>
      <c r="AE58" s="78"/>
      <c r="AF58" s="79"/>
      <c r="AG58" s="79"/>
      <c r="AH58" s="79"/>
      <c r="AI58" s="80"/>
      <c r="AJ58" s="97"/>
      <c r="AK58" s="98"/>
      <c r="AL58" s="98"/>
      <c r="AM58" s="98"/>
      <c r="AN58" s="98"/>
      <c r="AO58" s="99"/>
    </row>
    <row r="59" spans="1:41" ht="39.950000000000003" customHeight="1" x14ac:dyDescent="0.2">
      <c r="A59" s="53"/>
      <c r="B59" s="54"/>
      <c r="C59" s="55"/>
      <c r="D59" s="56"/>
      <c r="E59" s="57"/>
      <c r="F59" s="58"/>
      <c r="G59" s="133"/>
      <c r="H59" s="60"/>
      <c r="I59" s="134"/>
      <c r="J59" s="134"/>
      <c r="K59" s="135"/>
      <c r="L59" s="119" t="s">
        <v>95</v>
      </c>
      <c r="M59" s="64">
        <v>0.2</v>
      </c>
      <c r="N59" s="36" t="s">
        <v>42</v>
      </c>
      <c r="O59" s="84">
        <v>0.25</v>
      </c>
      <c r="P59" s="85">
        <v>0.5</v>
      </c>
      <c r="Q59" s="86">
        <v>0.75</v>
      </c>
      <c r="R59" s="87">
        <v>1</v>
      </c>
      <c r="S59" s="88">
        <f t="shared" ref="S59" si="249">SUM(O59:O59)*M59</f>
        <v>0.05</v>
      </c>
      <c r="T59" s="89">
        <f t="shared" ref="T59" si="250">SUM(P59:P59)*M59</f>
        <v>0.1</v>
      </c>
      <c r="U59" s="89">
        <f t="shared" ref="U59" si="251">SUM(Q59:Q59)*M59</f>
        <v>0.15000000000000002</v>
      </c>
      <c r="V59" s="90">
        <f t="shared" ref="V59" si="252">SUM(R59:R59)*M59</f>
        <v>0.2</v>
      </c>
      <c r="W59" s="91">
        <f t="shared" si="5"/>
        <v>0.2</v>
      </c>
      <c r="X59" s="92"/>
      <c r="Y59" s="72"/>
      <c r="Z59" s="73"/>
      <c r="AA59" s="74"/>
      <c r="AB59" s="75"/>
      <c r="AC59" s="76"/>
      <c r="AD59" s="77"/>
      <c r="AE59" s="51" t="str">
        <f t="shared" ref="AE59" si="253">+IF(Q60&gt;Q59,"SUPERADA",IF(Q60=Q59,"EQUILIBRADA",IF(Q60&lt;Q59,"PARA MEJORAR")))</f>
        <v>EQUILIBRADA</v>
      </c>
      <c r="AF59" s="79"/>
      <c r="AG59" s="79"/>
      <c r="AH59" s="79"/>
      <c r="AI59" s="80"/>
      <c r="AJ59" s="97"/>
      <c r="AK59" s="98"/>
      <c r="AL59" s="98"/>
      <c r="AM59" s="98"/>
      <c r="AN59" s="98"/>
      <c r="AO59" s="99"/>
    </row>
    <row r="60" spans="1:41" ht="39.950000000000003" customHeight="1" thickBot="1" x14ac:dyDescent="0.25">
      <c r="A60" s="53"/>
      <c r="B60" s="54"/>
      <c r="C60" s="176"/>
      <c r="D60" s="177"/>
      <c r="E60" s="178"/>
      <c r="F60" s="179"/>
      <c r="G60" s="140"/>
      <c r="H60" s="101"/>
      <c r="I60" s="141"/>
      <c r="J60" s="141"/>
      <c r="K60" s="142"/>
      <c r="L60" s="121"/>
      <c r="M60" s="105"/>
      <c r="N60" s="65" t="s">
        <v>48</v>
      </c>
      <c r="O60" s="180">
        <v>0.19</v>
      </c>
      <c r="P60" s="181">
        <v>0.5</v>
      </c>
      <c r="Q60" s="182">
        <v>0.75</v>
      </c>
      <c r="R60" s="183">
        <v>0</v>
      </c>
      <c r="S60" s="109">
        <f t="shared" ref="S60" si="254">SUM(O60:O60)*M59</f>
        <v>3.8000000000000006E-2</v>
      </c>
      <c r="T60" s="110">
        <f t="shared" ref="T60" si="255">SUM(P60:P60)*M59</f>
        <v>0.1</v>
      </c>
      <c r="U60" s="110">
        <f t="shared" ref="U60" si="256">SUM(Q60:Q60)*M59</f>
        <v>0.15000000000000002</v>
      </c>
      <c r="V60" s="111">
        <f t="shared" ref="V60" si="257">SUM(R60:R60)*M59</f>
        <v>0</v>
      </c>
      <c r="W60" s="112">
        <f t="shared" si="5"/>
        <v>0.15000000000000002</v>
      </c>
      <c r="X60" s="122"/>
      <c r="Y60" s="123"/>
      <c r="Z60" s="124"/>
      <c r="AA60" s="125"/>
      <c r="AB60" s="126"/>
      <c r="AC60" s="76"/>
      <c r="AD60" s="113"/>
      <c r="AE60" s="78"/>
      <c r="AF60" s="78"/>
      <c r="AG60" s="78"/>
      <c r="AH60" s="79"/>
      <c r="AI60" s="80"/>
      <c r="AJ60" s="97"/>
      <c r="AK60" s="98"/>
      <c r="AL60" s="98"/>
      <c r="AM60" s="98"/>
      <c r="AN60" s="98"/>
      <c r="AO60" s="99"/>
    </row>
    <row r="61" spans="1:41" ht="39.950000000000003" customHeight="1" x14ac:dyDescent="0.2">
      <c r="A61" s="53"/>
      <c r="B61" s="54"/>
      <c r="C61" s="55">
        <v>2</v>
      </c>
      <c r="D61" s="56" t="s">
        <v>96</v>
      </c>
      <c r="E61" s="57">
        <v>2</v>
      </c>
      <c r="F61" s="58" t="s">
        <v>97</v>
      </c>
      <c r="G61" s="184" t="s">
        <v>98</v>
      </c>
      <c r="H61" s="31">
        <v>7</v>
      </c>
      <c r="I61" s="185" t="s">
        <v>99</v>
      </c>
      <c r="J61" s="185" t="s">
        <v>100</v>
      </c>
      <c r="K61" s="186">
        <v>0.5625</v>
      </c>
      <c r="L61" s="187" t="s">
        <v>101</v>
      </c>
      <c r="M61" s="35">
        <v>0.25</v>
      </c>
      <c r="N61" s="36" t="s">
        <v>42</v>
      </c>
      <c r="O61" s="188">
        <v>0.25</v>
      </c>
      <c r="P61" s="38">
        <v>0.5</v>
      </c>
      <c r="Q61" s="39">
        <v>0.75</v>
      </c>
      <c r="R61" s="116">
        <v>1</v>
      </c>
      <c r="S61" s="41">
        <f t="shared" ref="S61" si="258">SUM(O61:O61)*M61</f>
        <v>6.25E-2</v>
      </c>
      <c r="T61" s="42">
        <f t="shared" ref="T61" si="259">SUM(P61:P61)*M61</f>
        <v>0.125</v>
      </c>
      <c r="U61" s="42">
        <f t="shared" ref="U61" si="260">SUM(Q61:Q61)*M61</f>
        <v>0.1875</v>
      </c>
      <c r="V61" s="43">
        <f t="shared" ref="V61" si="261">SUM(R61:R61)*M61</f>
        <v>0.25</v>
      </c>
      <c r="W61" s="44">
        <f t="shared" si="5"/>
        <v>0.25</v>
      </c>
      <c r="X61" s="117">
        <f>+S66+S68+S62+S64</f>
        <v>0.1875</v>
      </c>
      <c r="Y61" s="45">
        <f t="shared" ref="Y61:AB61" si="262">+T66+T68+T62+T64</f>
        <v>0.375</v>
      </c>
      <c r="Z61" s="46">
        <f t="shared" si="262"/>
        <v>0.5625</v>
      </c>
      <c r="AA61" s="47">
        <f t="shared" si="262"/>
        <v>0</v>
      </c>
      <c r="AB61" s="48">
        <f t="shared" si="262"/>
        <v>0.5625</v>
      </c>
      <c r="AC61" s="76"/>
      <c r="AD61" s="77" t="s">
        <v>102</v>
      </c>
      <c r="AE61" s="51" t="str">
        <f t="shared" ref="AE61" si="263">+IF(Q62&gt;Q61,"SUPERADA",IF(Q62=Q61,"EQUILIBRADA",IF(Q62&lt;Q61,"PARA MEJORAR")))</f>
        <v>EQUILIBRADA</v>
      </c>
      <c r="AF61" s="51" t="str">
        <f>IF(COUNTIF(AE61:AE68,"PARA MEJORAR")&gt;=1,"PARA MEJORAR","BIEN")</f>
        <v>BIEN</v>
      </c>
      <c r="AG61" s="79" t="str">
        <f>IF(COUNTIF(AF61:AF72,"PARA MEJORAR")&gt;=1,"PARA MEJORAR","BIEN")</f>
        <v>PARA MEJORAR</v>
      </c>
      <c r="AH61" s="79"/>
      <c r="AI61" s="80"/>
      <c r="AJ61" s="81"/>
      <c r="AK61" s="82"/>
      <c r="AL61" s="82"/>
      <c r="AM61" s="82"/>
      <c r="AN61" s="82"/>
      <c r="AO61" s="83"/>
    </row>
    <row r="62" spans="1:41" ht="39.950000000000003" customHeight="1" thickBot="1" x14ac:dyDescent="0.25">
      <c r="A62" s="53"/>
      <c r="B62" s="54"/>
      <c r="C62" s="55"/>
      <c r="D62" s="56"/>
      <c r="E62" s="57"/>
      <c r="F62" s="58"/>
      <c r="G62" s="189"/>
      <c r="H62" s="60"/>
      <c r="I62" s="190"/>
      <c r="J62" s="190"/>
      <c r="K62" s="191"/>
      <c r="L62" s="192"/>
      <c r="M62" s="64"/>
      <c r="N62" s="65" t="s">
        <v>48</v>
      </c>
      <c r="O62" s="193">
        <v>0.25</v>
      </c>
      <c r="P62" s="67">
        <v>0.5</v>
      </c>
      <c r="Q62" s="175">
        <v>0.75</v>
      </c>
      <c r="R62" s="96">
        <v>0</v>
      </c>
      <c r="S62" s="68">
        <f t="shared" ref="S62" si="264">SUM(O62:O62)*M61</f>
        <v>6.25E-2</v>
      </c>
      <c r="T62" s="69">
        <f t="shared" ref="T62" si="265">SUM(P62:P62)*M61</f>
        <v>0.125</v>
      </c>
      <c r="U62" s="69">
        <f t="shared" ref="U62" si="266">SUM(Q62:Q62)*M61</f>
        <v>0.1875</v>
      </c>
      <c r="V62" s="70">
        <f t="shared" ref="V62" si="267">SUM(R62:R62)*M61</f>
        <v>0</v>
      </c>
      <c r="W62" s="71">
        <f t="shared" si="5"/>
        <v>0.1875</v>
      </c>
      <c r="X62" s="92"/>
      <c r="Y62" s="72"/>
      <c r="Z62" s="73"/>
      <c r="AA62" s="74"/>
      <c r="AB62" s="75"/>
      <c r="AC62" s="76"/>
      <c r="AD62" s="77"/>
      <c r="AE62" s="78"/>
      <c r="AF62" s="79"/>
      <c r="AG62" s="79"/>
      <c r="AH62" s="79"/>
      <c r="AI62" s="80"/>
      <c r="AJ62" s="97"/>
      <c r="AK62" s="98"/>
      <c r="AL62" s="98"/>
      <c r="AM62" s="98"/>
      <c r="AN62" s="98"/>
      <c r="AO62" s="99"/>
    </row>
    <row r="63" spans="1:41" ht="39.950000000000003" customHeight="1" x14ac:dyDescent="0.2">
      <c r="A63" s="53"/>
      <c r="B63" s="54"/>
      <c r="C63" s="55"/>
      <c r="D63" s="56"/>
      <c r="E63" s="57"/>
      <c r="F63" s="58"/>
      <c r="G63" s="189"/>
      <c r="H63" s="60"/>
      <c r="I63" s="190"/>
      <c r="J63" s="190"/>
      <c r="K63" s="191"/>
      <c r="L63" s="192" t="s">
        <v>103</v>
      </c>
      <c r="M63" s="64">
        <v>0.25</v>
      </c>
      <c r="N63" s="36" t="s">
        <v>42</v>
      </c>
      <c r="O63" s="194">
        <v>0.25</v>
      </c>
      <c r="P63" s="195">
        <v>0.5</v>
      </c>
      <c r="Q63" s="86">
        <v>0.75</v>
      </c>
      <c r="R63" s="196">
        <v>1</v>
      </c>
      <c r="S63" s="88">
        <f t="shared" ref="S63" si="268">SUM(O63:O63)*M63</f>
        <v>6.25E-2</v>
      </c>
      <c r="T63" s="89">
        <f t="shared" ref="T63" si="269">SUM(P63:P63)*M63</f>
        <v>0.125</v>
      </c>
      <c r="U63" s="89">
        <f t="shared" ref="U63" si="270">SUM(Q63:Q63)*M63</f>
        <v>0.1875</v>
      </c>
      <c r="V63" s="90">
        <f t="shared" ref="V63" si="271">SUM(R63:R63)*M63</f>
        <v>0.25</v>
      </c>
      <c r="W63" s="91">
        <f t="shared" si="5"/>
        <v>0.25</v>
      </c>
      <c r="X63" s="92"/>
      <c r="Y63" s="72"/>
      <c r="Z63" s="73"/>
      <c r="AA63" s="74"/>
      <c r="AB63" s="75"/>
      <c r="AC63" s="76"/>
      <c r="AD63" s="77"/>
      <c r="AE63" s="51" t="str">
        <f t="shared" ref="AE63" si="272">+IF(Q64&gt;Q63,"SUPERADA",IF(Q64=Q63,"EQUILIBRADA",IF(Q64&lt;Q63,"PARA MEJORAR")))</f>
        <v>EQUILIBRADA</v>
      </c>
      <c r="AF63" s="79"/>
      <c r="AG63" s="79"/>
      <c r="AH63" s="79"/>
      <c r="AI63" s="80"/>
      <c r="AJ63" s="97"/>
      <c r="AK63" s="98"/>
      <c r="AL63" s="98"/>
      <c r="AM63" s="98"/>
      <c r="AN63" s="98"/>
      <c r="AO63" s="99"/>
    </row>
    <row r="64" spans="1:41" ht="39.950000000000003" customHeight="1" thickBot="1" x14ac:dyDescent="0.25">
      <c r="A64" s="53"/>
      <c r="B64" s="54"/>
      <c r="C64" s="55"/>
      <c r="D64" s="56"/>
      <c r="E64" s="57"/>
      <c r="F64" s="58"/>
      <c r="G64" s="189"/>
      <c r="H64" s="60"/>
      <c r="I64" s="190"/>
      <c r="J64" s="190"/>
      <c r="K64" s="191"/>
      <c r="L64" s="192"/>
      <c r="M64" s="64"/>
      <c r="N64" s="65" t="s">
        <v>48</v>
      </c>
      <c r="O64" s="193">
        <v>0.25</v>
      </c>
      <c r="P64" s="67">
        <v>0.5</v>
      </c>
      <c r="Q64" s="175">
        <v>0.75</v>
      </c>
      <c r="R64" s="96">
        <v>0</v>
      </c>
      <c r="S64" s="68">
        <f t="shared" ref="S64" si="273">SUM(O64:O64)*M63</f>
        <v>6.25E-2</v>
      </c>
      <c r="T64" s="69">
        <f t="shared" ref="T64" si="274">SUM(P64:P64)*M63</f>
        <v>0.125</v>
      </c>
      <c r="U64" s="69">
        <f t="shared" ref="U64" si="275">SUM(Q64:Q64)*M63</f>
        <v>0.1875</v>
      </c>
      <c r="V64" s="70">
        <f t="shared" ref="V64" si="276">SUM(R64:R64)*M63</f>
        <v>0</v>
      </c>
      <c r="W64" s="71">
        <f t="shared" si="5"/>
        <v>0.1875</v>
      </c>
      <c r="X64" s="92"/>
      <c r="Y64" s="72"/>
      <c r="Z64" s="73"/>
      <c r="AA64" s="74"/>
      <c r="AB64" s="75"/>
      <c r="AC64" s="76"/>
      <c r="AD64" s="77"/>
      <c r="AE64" s="78"/>
      <c r="AF64" s="79"/>
      <c r="AG64" s="79"/>
      <c r="AH64" s="79"/>
      <c r="AI64" s="80"/>
      <c r="AJ64" s="97"/>
      <c r="AK64" s="98"/>
      <c r="AL64" s="98"/>
      <c r="AM64" s="98"/>
      <c r="AN64" s="98"/>
      <c r="AO64" s="99"/>
    </row>
    <row r="65" spans="1:41" ht="39.950000000000003" customHeight="1" x14ac:dyDescent="0.2">
      <c r="A65" s="53"/>
      <c r="B65" s="54"/>
      <c r="C65" s="55"/>
      <c r="D65" s="56"/>
      <c r="E65" s="57"/>
      <c r="F65" s="58"/>
      <c r="G65" s="189"/>
      <c r="H65" s="60"/>
      <c r="I65" s="190"/>
      <c r="J65" s="190"/>
      <c r="K65" s="191"/>
      <c r="L65" s="192" t="s">
        <v>104</v>
      </c>
      <c r="M65" s="64">
        <v>0.25</v>
      </c>
      <c r="N65" s="36" t="s">
        <v>42</v>
      </c>
      <c r="O65" s="194">
        <v>0.25</v>
      </c>
      <c r="P65" s="195">
        <v>0.5</v>
      </c>
      <c r="Q65" s="86">
        <v>0.75</v>
      </c>
      <c r="R65" s="196">
        <v>1</v>
      </c>
      <c r="S65" s="88">
        <f t="shared" ref="S65" si="277">SUM(O65:O65)*M65</f>
        <v>6.25E-2</v>
      </c>
      <c r="T65" s="89">
        <f t="shared" ref="T65" si="278">SUM(P65:P65)*M65</f>
        <v>0.125</v>
      </c>
      <c r="U65" s="89">
        <f t="shared" ref="U65" si="279">SUM(Q65:Q65)*M65</f>
        <v>0.1875</v>
      </c>
      <c r="V65" s="90">
        <f t="shared" ref="V65" si="280">SUM(R65:R65)*M65</f>
        <v>0.25</v>
      </c>
      <c r="W65" s="91">
        <f t="shared" si="5"/>
        <v>0.25</v>
      </c>
      <c r="X65" s="92"/>
      <c r="Y65" s="72"/>
      <c r="Z65" s="73"/>
      <c r="AA65" s="74"/>
      <c r="AB65" s="75"/>
      <c r="AC65" s="76"/>
      <c r="AD65" s="77"/>
      <c r="AE65" s="51" t="str">
        <f t="shared" ref="AE65" si="281">+IF(Q66&gt;Q65,"SUPERADA",IF(Q66=Q65,"EQUILIBRADA",IF(Q66&lt;Q65,"PARA MEJORAR")))</f>
        <v>EQUILIBRADA</v>
      </c>
      <c r="AF65" s="79"/>
      <c r="AG65" s="79"/>
      <c r="AH65" s="79"/>
      <c r="AI65" s="80"/>
      <c r="AJ65" s="97"/>
      <c r="AK65" s="98"/>
      <c r="AL65" s="98"/>
      <c r="AM65" s="98"/>
      <c r="AN65" s="98"/>
      <c r="AO65" s="99"/>
    </row>
    <row r="66" spans="1:41" ht="39.950000000000003" customHeight="1" thickBot="1" x14ac:dyDescent="0.25">
      <c r="A66" s="53"/>
      <c r="B66" s="54"/>
      <c r="C66" s="55"/>
      <c r="D66" s="56"/>
      <c r="E66" s="57"/>
      <c r="F66" s="58"/>
      <c r="G66" s="189"/>
      <c r="H66" s="60"/>
      <c r="I66" s="190"/>
      <c r="J66" s="190"/>
      <c r="K66" s="191"/>
      <c r="L66" s="192"/>
      <c r="M66" s="64"/>
      <c r="N66" s="65" t="s">
        <v>48</v>
      </c>
      <c r="O66" s="193">
        <v>0.25</v>
      </c>
      <c r="P66" s="67">
        <v>0.5</v>
      </c>
      <c r="Q66" s="175">
        <v>0.75</v>
      </c>
      <c r="R66" s="96">
        <v>0</v>
      </c>
      <c r="S66" s="68">
        <f t="shared" ref="S66" si="282">SUM(O66:O66)*M65</f>
        <v>6.25E-2</v>
      </c>
      <c r="T66" s="69">
        <f t="shared" ref="T66" si="283">SUM(P66:P66)*M65</f>
        <v>0.125</v>
      </c>
      <c r="U66" s="69">
        <f t="shared" ref="U66" si="284">SUM(Q66:Q66)*M65</f>
        <v>0.1875</v>
      </c>
      <c r="V66" s="70">
        <f t="shared" ref="V66" si="285">SUM(R66:R66)*M65</f>
        <v>0</v>
      </c>
      <c r="W66" s="71">
        <f t="shared" si="5"/>
        <v>0.1875</v>
      </c>
      <c r="X66" s="92"/>
      <c r="Y66" s="72"/>
      <c r="Z66" s="73"/>
      <c r="AA66" s="74"/>
      <c r="AB66" s="75"/>
      <c r="AC66" s="76"/>
      <c r="AD66" s="77"/>
      <c r="AE66" s="78"/>
      <c r="AF66" s="79"/>
      <c r="AG66" s="79"/>
      <c r="AH66" s="79"/>
      <c r="AI66" s="80"/>
      <c r="AJ66" s="97"/>
      <c r="AK66" s="98"/>
      <c r="AL66" s="98"/>
      <c r="AM66" s="98"/>
      <c r="AN66" s="98"/>
      <c r="AO66" s="99"/>
    </row>
    <row r="67" spans="1:41" ht="39.950000000000003" customHeight="1" x14ac:dyDescent="0.2">
      <c r="A67" s="53"/>
      <c r="B67" s="54"/>
      <c r="C67" s="55"/>
      <c r="D67" s="56"/>
      <c r="E67" s="57"/>
      <c r="F67" s="58"/>
      <c r="G67" s="189"/>
      <c r="H67" s="60"/>
      <c r="I67" s="190"/>
      <c r="J67" s="190"/>
      <c r="K67" s="191"/>
      <c r="L67" s="192" t="s">
        <v>105</v>
      </c>
      <c r="M67" s="64">
        <v>0.25</v>
      </c>
      <c r="N67" s="36" t="s">
        <v>42</v>
      </c>
      <c r="O67" s="84">
        <v>0</v>
      </c>
      <c r="P67" s="85">
        <v>0</v>
      </c>
      <c r="Q67" s="86">
        <v>0</v>
      </c>
      <c r="R67" s="87">
        <v>1</v>
      </c>
      <c r="S67" s="88">
        <f t="shared" ref="S67" si="286">SUM(O67:O67)*M67</f>
        <v>0</v>
      </c>
      <c r="T67" s="89">
        <f t="shared" ref="T67" si="287">SUM(P67:P67)*M67</f>
        <v>0</v>
      </c>
      <c r="U67" s="89">
        <f t="shared" ref="U67" si="288">SUM(Q67:Q67)*M67</f>
        <v>0</v>
      </c>
      <c r="V67" s="90">
        <f t="shared" ref="V67" si="289">SUM(R67:R67)*M67</f>
        <v>0.25</v>
      </c>
      <c r="W67" s="91">
        <f t="shared" si="5"/>
        <v>0.25</v>
      </c>
      <c r="X67" s="92"/>
      <c r="Y67" s="72"/>
      <c r="Z67" s="73"/>
      <c r="AA67" s="74"/>
      <c r="AB67" s="75"/>
      <c r="AC67" s="76"/>
      <c r="AD67" s="77"/>
      <c r="AE67" s="51" t="str">
        <f t="shared" ref="AE67" si="290">+IF(Q68&gt;Q67,"SUPERADA",IF(Q68=Q67,"EQUILIBRADA",IF(Q68&lt;Q67,"PARA MEJORAR")))</f>
        <v>EQUILIBRADA</v>
      </c>
      <c r="AF67" s="79"/>
      <c r="AG67" s="79"/>
      <c r="AH67" s="79"/>
      <c r="AI67" s="80"/>
      <c r="AJ67" s="97"/>
      <c r="AK67" s="98"/>
      <c r="AL67" s="98"/>
      <c r="AM67" s="98"/>
      <c r="AN67" s="98"/>
      <c r="AO67" s="99"/>
    </row>
    <row r="68" spans="1:41" ht="39.950000000000003" customHeight="1" thickBot="1" x14ac:dyDescent="0.25">
      <c r="A68" s="53"/>
      <c r="B68" s="54"/>
      <c r="C68" s="55"/>
      <c r="D68" s="56"/>
      <c r="E68" s="57"/>
      <c r="F68" s="58"/>
      <c r="G68" s="197"/>
      <c r="H68" s="101"/>
      <c r="I68" s="198"/>
      <c r="J68" s="198"/>
      <c r="K68" s="199"/>
      <c r="L68" s="200"/>
      <c r="M68" s="105"/>
      <c r="N68" s="65" t="s">
        <v>48</v>
      </c>
      <c r="O68" s="180">
        <v>0</v>
      </c>
      <c r="P68" s="181">
        <v>0</v>
      </c>
      <c r="Q68" s="182">
        <v>0</v>
      </c>
      <c r="R68" s="183">
        <v>0</v>
      </c>
      <c r="S68" s="109">
        <f t="shared" ref="S68" si="291">SUM(O68:O68)*M67</f>
        <v>0</v>
      </c>
      <c r="T68" s="110">
        <f t="shared" ref="T68" si="292">SUM(P68:P68)*M67</f>
        <v>0</v>
      </c>
      <c r="U68" s="110">
        <f t="shared" ref="U68" si="293">SUM(Q68:Q68)*M67</f>
        <v>0</v>
      </c>
      <c r="V68" s="111">
        <f t="shared" ref="V68" si="294">SUM(R68:R68)*M67</f>
        <v>0</v>
      </c>
      <c r="W68" s="112">
        <f t="shared" si="5"/>
        <v>0</v>
      </c>
      <c r="X68" s="122"/>
      <c r="Y68" s="123"/>
      <c r="Z68" s="124"/>
      <c r="AA68" s="125"/>
      <c r="AB68" s="126"/>
      <c r="AC68" s="76"/>
      <c r="AD68" s="77"/>
      <c r="AE68" s="78"/>
      <c r="AF68" s="78"/>
      <c r="AG68" s="79"/>
      <c r="AH68" s="79"/>
      <c r="AI68" s="80"/>
      <c r="AJ68" s="97"/>
      <c r="AK68" s="98"/>
      <c r="AL68" s="98"/>
      <c r="AM68" s="98"/>
      <c r="AN68" s="98"/>
      <c r="AO68" s="99"/>
    </row>
    <row r="69" spans="1:41" ht="39.950000000000003" customHeight="1" x14ac:dyDescent="0.2">
      <c r="A69" s="53"/>
      <c r="B69" s="54"/>
      <c r="C69" s="55"/>
      <c r="D69" s="56"/>
      <c r="E69" s="57"/>
      <c r="F69" s="58"/>
      <c r="G69" s="184" t="s">
        <v>106</v>
      </c>
      <c r="H69" s="31">
        <v>8</v>
      </c>
      <c r="I69" s="185" t="s">
        <v>107</v>
      </c>
      <c r="J69" s="185" t="s">
        <v>108</v>
      </c>
      <c r="K69" s="146">
        <v>0.75</v>
      </c>
      <c r="L69" s="130" t="s">
        <v>109</v>
      </c>
      <c r="M69" s="35">
        <v>0.5</v>
      </c>
      <c r="N69" s="36" t="s">
        <v>42</v>
      </c>
      <c r="O69" s="201">
        <v>0.25</v>
      </c>
      <c r="P69" s="202">
        <v>0.5</v>
      </c>
      <c r="Q69" s="39">
        <v>0.75</v>
      </c>
      <c r="R69" s="203">
        <v>1</v>
      </c>
      <c r="S69" s="41">
        <f t="shared" ref="S69" si="295">SUM(O69:O69)*M69</f>
        <v>0.125</v>
      </c>
      <c r="T69" s="42">
        <f t="shared" ref="T69" si="296">SUM(P69:P69)*M69</f>
        <v>0.25</v>
      </c>
      <c r="U69" s="42">
        <f t="shared" ref="U69" si="297">SUM(Q69:Q69)*M69</f>
        <v>0.375</v>
      </c>
      <c r="V69" s="43">
        <f t="shared" ref="V69" si="298">SUM(R69:R69)*M69</f>
        <v>0.5</v>
      </c>
      <c r="W69" s="44">
        <f t="shared" ref="W69:W132" si="299">MAX(S69:V69)</f>
        <v>0.5</v>
      </c>
      <c r="X69" s="117">
        <f>+S70+S72</f>
        <v>0.17499999999999999</v>
      </c>
      <c r="Y69" s="45">
        <f t="shared" ref="Y69:AB69" si="300">+T70+T72</f>
        <v>0.32</v>
      </c>
      <c r="Z69" s="46">
        <f t="shared" si="300"/>
        <v>0.54500000000000004</v>
      </c>
      <c r="AA69" s="47">
        <f t="shared" si="300"/>
        <v>0</v>
      </c>
      <c r="AB69" s="48">
        <f t="shared" si="300"/>
        <v>0.54500000000000004</v>
      </c>
      <c r="AC69" s="76"/>
      <c r="AD69" s="50" t="s">
        <v>110</v>
      </c>
      <c r="AE69" s="51" t="str">
        <f t="shared" ref="AE69" si="301">+IF(Q70&gt;Q69,"SUPERADA",IF(Q70=Q69,"EQUILIBRADA",IF(Q70&lt;Q69,"PARA MEJORAR")))</f>
        <v>EQUILIBRADA</v>
      </c>
      <c r="AF69" s="51" t="str">
        <f>IF(COUNTIF(AE69:AE72,"PARA MEJORAR")&gt;=1,"PARA MEJORAR","BIEN")</f>
        <v>PARA MEJORAR</v>
      </c>
      <c r="AG69" s="79"/>
      <c r="AH69" s="79"/>
      <c r="AI69" s="80"/>
      <c r="AJ69" s="81"/>
      <c r="AK69" s="82"/>
      <c r="AL69" s="82"/>
      <c r="AM69" s="82"/>
      <c r="AN69" s="82"/>
      <c r="AO69" s="83"/>
    </row>
    <row r="70" spans="1:41" ht="39.950000000000003" customHeight="1" thickBot="1" x14ac:dyDescent="0.25">
      <c r="A70" s="53"/>
      <c r="B70" s="54"/>
      <c r="C70" s="55"/>
      <c r="D70" s="56"/>
      <c r="E70" s="57"/>
      <c r="F70" s="58"/>
      <c r="G70" s="189"/>
      <c r="H70" s="60"/>
      <c r="I70" s="204"/>
      <c r="J70" s="204"/>
      <c r="K70" s="205"/>
      <c r="L70" s="136"/>
      <c r="M70" s="64"/>
      <c r="N70" s="65" t="s">
        <v>48</v>
      </c>
      <c r="O70" s="206">
        <v>0.25</v>
      </c>
      <c r="P70" s="207">
        <v>0.46</v>
      </c>
      <c r="Q70" s="175">
        <v>0.75</v>
      </c>
      <c r="R70" s="208">
        <v>0</v>
      </c>
      <c r="S70" s="68">
        <f t="shared" ref="S70" si="302">SUM(O70:O70)*M69</f>
        <v>0.125</v>
      </c>
      <c r="T70" s="69">
        <f t="shared" ref="T70" si="303">SUM(P70:P70)*M69</f>
        <v>0.23</v>
      </c>
      <c r="U70" s="69">
        <f t="shared" ref="U70" si="304">SUM(Q70:Q70)*M69</f>
        <v>0.375</v>
      </c>
      <c r="V70" s="70">
        <f t="shared" ref="V70" si="305">SUM(R70:R70)*M69</f>
        <v>0</v>
      </c>
      <c r="W70" s="71">
        <f t="shared" si="299"/>
        <v>0.375</v>
      </c>
      <c r="X70" s="92"/>
      <c r="Y70" s="72"/>
      <c r="Z70" s="73"/>
      <c r="AA70" s="74"/>
      <c r="AB70" s="75"/>
      <c r="AC70" s="76"/>
      <c r="AD70" s="77"/>
      <c r="AE70" s="78"/>
      <c r="AF70" s="79"/>
      <c r="AG70" s="79"/>
      <c r="AH70" s="79"/>
      <c r="AI70" s="80"/>
      <c r="AJ70" s="97"/>
      <c r="AK70" s="98"/>
      <c r="AL70" s="98"/>
      <c r="AM70" s="98"/>
      <c r="AN70" s="98"/>
      <c r="AO70" s="99"/>
    </row>
    <row r="71" spans="1:41" ht="39.950000000000003" customHeight="1" x14ac:dyDescent="0.2">
      <c r="A71" s="53"/>
      <c r="B71" s="54"/>
      <c r="C71" s="55"/>
      <c r="D71" s="56"/>
      <c r="E71" s="57"/>
      <c r="F71" s="58"/>
      <c r="G71" s="189"/>
      <c r="H71" s="60"/>
      <c r="I71" s="209" t="s">
        <v>111</v>
      </c>
      <c r="J71" s="209" t="s">
        <v>112</v>
      </c>
      <c r="K71" s="149">
        <v>0.34</v>
      </c>
      <c r="L71" s="136" t="s">
        <v>113</v>
      </c>
      <c r="M71" s="64">
        <v>0.5</v>
      </c>
      <c r="N71" s="36" t="s">
        <v>42</v>
      </c>
      <c r="O71" s="210">
        <v>0.1</v>
      </c>
      <c r="P71" s="211">
        <v>0.3</v>
      </c>
      <c r="Q71" s="86">
        <v>0.7</v>
      </c>
      <c r="R71" s="212">
        <v>1</v>
      </c>
      <c r="S71" s="88">
        <f t="shared" ref="S71" si="306">SUM(O71:O71)*M71</f>
        <v>0.05</v>
      </c>
      <c r="T71" s="89">
        <f t="shared" ref="T71" si="307">SUM(P71:P71)*M71</f>
        <v>0.15</v>
      </c>
      <c r="U71" s="89">
        <f t="shared" ref="U71" si="308">SUM(Q71:Q71)*M71</f>
        <v>0.35</v>
      </c>
      <c r="V71" s="90">
        <f t="shared" ref="V71" si="309">SUM(R71:R71)*M71</f>
        <v>0.5</v>
      </c>
      <c r="W71" s="91">
        <f t="shared" si="299"/>
        <v>0.5</v>
      </c>
      <c r="X71" s="92"/>
      <c r="Y71" s="72"/>
      <c r="Z71" s="73"/>
      <c r="AA71" s="74"/>
      <c r="AB71" s="75"/>
      <c r="AC71" s="76"/>
      <c r="AD71" s="77"/>
      <c r="AE71" s="51" t="str">
        <f t="shared" ref="AE71" si="310">+IF(Q72&gt;Q71,"SUPERADA",IF(Q72=Q71,"EQUILIBRADA",IF(Q72&lt;Q71,"PARA MEJORAR")))</f>
        <v>PARA MEJORAR</v>
      </c>
      <c r="AF71" s="79"/>
      <c r="AG71" s="79"/>
      <c r="AH71" s="79"/>
      <c r="AI71" s="80"/>
      <c r="AJ71" s="97"/>
      <c r="AK71" s="98"/>
      <c r="AL71" s="98"/>
      <c r="AM71" s="98"/>
      <c r="AN71" s="98"/>
      <c r="AO71" s="99"/>
    </row>
    <row r="72" spans="1:41" ht="39.950000000000003" customHeight="1" thickBot="1" x14ac:dyDescent="0.25">
      <c r="A72" s="53"/>
      <c r="B72" s="54"/>
      <c r="C72" s="176"/>
      <c r="D72" s="177"/>
      <c r="E72" s="57"/>
      <c r="F72" s="179"/>
      <c r="G72" s="197"/>
      <c r="H72" s="101"/>
      <c r="I72" s="198"/>
      <c r="J72" s="198"/>
      <c r="K72" s="213"/>
      <c r="L72" s="143"/>
      <c r="M72" s="105"/>
      <c r="N72" s="65" t="s">
        <v>48</v>
      </c>
      <c r="O72" s="214">
        <v>0.1</v>
      </c>
      <c r="P72" s="215">
        <v>0.18</v>
      </c>
      <c r="Q72" s="216">
        <v>0.34</v>
      </c>
      <c r="R72" s="217">
        <v>0</v>
      </c>
      <c r="S72" s="109">
        <f t="shared" ref="S72" si="311">SUM(O72:O72)*M71</f>
        <v>0.05</v>
      </c>
      <c r="T72" s="110">
        <f t="shared" ref="T72" si="312">SUM(P72:P72)*M71</f>
        <v>0.09</v>
      </c>
      <c r="U72" s="110">
        <f t="shared" ref="U72" si="313">SUM(Q72:Q72)*M71</f>
        <v>0.17</v>
      </c>
      <c r="V72" s="111">
        <f t="shared" ref="V72" si="314">SUM(R72:R72)*M71</f>
        <v>0</v>
      </c>
      <c r="W72" s="112">
        <f t="shared" si="299"/>
        <v>0.17</v>
      </c>
      <c r="X72" s="122"/>
      <c r="Y72" s="123"/>
      <c r="Z72" s="124"/>
      <c r="AA72" s="125"/>
      <c r="AB72" s="126"/>
      <c r="AC72" s="76"/>
      <c r="AD72" s="113"/>
      <c r="AE72" s="78"/>
      <c r="AF72" s="78"/>
      <c r="AG72" s="78"/>
      <c r="AH72" s="79"/>
      <c r="AI72" s="80"/>
      <c r="AJ72" s="97"/>
      <c r="AK72" s="98"/>
      <c r="AL72" s="98"/>
      <c r="AM72" s="98"/>
      <c r="AN72" s="98"/>
      <c r="AO72" s="99"/>
    </row>
    <row r="73" spans="1:41" ht="39.950000000000003" customHeight="1" x14ac:dyDescent="0.2">
      <c r="A73" s="53"/>
      <c r="B73" s="54"/>
      <c r="C73" s="26">
        <v>3</v>
      </c>
      <c r="D73" s="218" t="s">
        <v>114</v>
      </c>
      <c r="E73" s="219">
        <v>3</v>
      </c>
      <c r="F73" s="29" t="s">
        <v>115</v>
      </c>
      <c r="G73" s="127" t="s">
        <v>116</v>
      </c>
      <c r="H73" s="31">
        <v>9</v>
      </c>
      <c r="I73" s="128" t="s">
        <v>117</v>
      </c>
      <c r="J73" s="220" t="s">
        <v>118</v>
      </c>
      <c r="K73" s="129">
        <v>0.54</v>
      </c>
      <c r="L73" s="187" t="s">
        <v>119</v>
      </c>
      <c r="M73" s="35">
        <v>0.2</v>
      </c>
      <c r="N73" s="36" t="s">
        <v>42</v>
      </c>
      <c r="O73" s="37">
        <v>1</v>
      </c>
      <c r="P73" s="38">
        <v>1</v>
      </c>
      <c r="Q73" s="39">
        <v>1</v>
      </c>
      <c r="R73" s="116">
        <v>1</v>
      </c>
      <c r="S73" s="41">
        <f t="shared" ref="S73" si="315">SUM(O73:O73)*M73</f>
        <v>0.2</v>
      </c>
      <c r="T73" s="42">
        <f t="shared" ref="T73" si="316">SUM(P73:P73)*M73</f>
        <v>0.2</v>
      </c>
      <c r="U73" s="42">
        <f t="shared" ref="U73" si="317">SUM(Q73:Q73)*M73</f>
        <v>0.2</v>
      </c>
      <c r="V73" s="43">
        <f t="shared" ref="V73" si="318">SUM(R73:R73)*M73</f>
        <v>0.2</v>
      </c>
      <c r="W73" s="44">
        <f t="shared" si="299"/>
        <v>0.2</v>
      </c>
      <c r="X73" s="117">
        <f>+S80+S74+S76+S78</f>
        <v>0.44000000000000006</v>
      </c>
      <c r="Y73" s="45">
        <f>+T80+T74+T76+T78</f>
        <v>0.44000000000000006</v>
      </c>
      <c r="Z73" s="46">
        <f>+U80+U74+U76+U78</f>
        <v>0.54</v>
      </c>
      <c r="AA73" s="47">
        <f>+V80+V74+V76+V78</f>
        <v>0</v>
      </c>
      <c r="AB73" s="48">
        <f>+W80+W74+W76+W78</f>
        <v>0.54</v>
      </c>
      <c r="AC73" s="76"/>
      <c r="AD73" s="50" t="s">
        <v>120</v>
      </c>
      <c r="AE73" s="51" t="str">
        <f t="shared" ref="AE73" si="319">+IF(Q74&gt;Q73,"SUPERADA",IF(Q74=Q73,"EQUILIBRADA",IF(Q74&lt;Q73,"PARA MEJORAR")))</f>
        <v>EQUILIBRADA</v>
      </c>
      <c r="AF73" s="51" t="str">
        <f>IF(COUNTIF(AE73:AE80,"PARA MEJORAR")&gt;=1,"PARA MEJORAR","BIEN")</f>
        <v>PARA MEJORAR</v>
      </c>
      <c r="AG73" s="51" t="str">
        <f>IF(COUNTIF(AF73:AF80,"PARA MEJORAR")&gt;=1,"PARA MEJORAR","BIEN")</f>
        <v>PARA MEJORAR</v>
      </c>
      <c r="AH73" s="79"/>
      <c r="AI73" s="80"/>
      <c r="AJ73" s="221"/>
      <c r="AK73" s="222"/>
      <c r="AL73" s="222"/>
      <c r="AM73" s="222"/>
      <c r="AN73" s="222"/>
      <c r="AO73" s="223"/>
    </row>
    <row r="74" spans="1:41" ht="39.950000000000003" customHeight="1" thickBot="1" x14ac:dyDescent="0.25">
      <c r="A74" s="53"/>
      <c r="B74" s="54"/>
      <c r="C74" s="55"/>
      <c r="D74" s="224"/>
      <c r="E74" s="57"/>
      <c r="F74" s="58"/>
      <c r="G74" s="133"/>
      <c r="H74" s="60"/>
      <c r="I74" s="134"/>
      <c r="J74" s="225"/>
      <c r="K74" s="135"/>
      <c r="L74" s="192"/>
      <c r="M74" s="64"/>
      <c r="N74" s="65" t="s">
        <v>48</v>
      </c>
      <c r="O74" s="66">
        <v>1</v>
      </c>
      <c r="P74" s="67">
        <v>1</v>
      </c>
      <c r="Q74" s="175">
        <v>1</v>
      </c>
      <c r="R74" s="96">
        <v>0</v>
      </c>
      <c r="S74" s="68">
        <f t="shared" ref="S74" si="320">SUM(O74:O74)*M73</f>
        <v>0.2</v>
      </c>
      <c r="T74" s="69">
        <f t="shared" ref="T74" si="321">SUM(P74:P74)*M73</f>
        <v>0.2</v>
      </c>
      <c r="U74" s="69">
        <f t="shared" ref="U74" si="322">SUM(Q74:Q74)*M73</f>
        <v>0.2</v>
      </c>
      <c r="V74" s="70">
        <f t="shared" ref="V74" si="323">SUM(R74:R74)*M73</f>
        <v>0</v>
      </c>
      <c r="W74" s="71">
        <f t="shared" si="299"/>
        <v>0.2</v>
      </c>
      <c r="X74" s="92"/>
      <c r="Y74" s="72"/>
      <c r="Z74" s="73"/>
      <c r="AA74" s="74"/>
      <c r="AB74" s="75"/>
      <c r="AC74" s="76"/>
      <c r="AD74" s="77"/>
      <c r="AE74" s="78"/>
      <c r="AF74" s="79"/>
      <c r="AG74" s="79"/>
      <c r="AH74" s="79"/>
      <c r="AI74" s="80"/>
      <c r="AJ74" s="97"/>
      <c r="AK74" s="98"/>
      <c r="AL74" s="98"/>
      <c r="AM74" s="98"/>
      <c r="AN74" s="98"/>
      <c r="AO74" s="99"/>
    </row>
    <row r="75" spans="1:41" ht="39.950000000000003" customHeight="1" x14ac:dyDescent="0.2">
      <c r="A75" s="53"/>
      <c r="B75" s="54"/>
      <c r="C75" s="55"/>
      <c r="D75" s="224"/>
      <c r="E75" s="57"/>
      <c r="F75" s="58"/>
      <c r="G75" s="133"/>
      <c r="H75" s="60"/>
      <c r="I75" s="134"/>
      <c r="J75" s="225"/>
      <c r="K75" s="135"/>
      <c r="L75" s="192" t="s">
        <v>121</v>
      </c>
      <c r="M75" s="64">
        <v>0.2</v>
      </c>
      <c r="N75" s="36" t="s">
        <v>42</v>
      </c>
      <c r="O75" s="226">
        <v>1</v>
      </c>
      <c r="P75" s="195">
        <v>1</v>
      </c>
      <c r="Q75" s="86">
        <v>1</v>
      </c>
      <c r="R75" s="196">
        <v>1</v>
      </c>
      <c r="S75" s="88">
        <f t="shared" ref="S75" si="324">SUM(O75:O75)*M75</f>
        <v>0.2</v>
      </c>
      <c r="T75" s="89">
        <f t="shared" ref="T75" si="325">SUM(P75:P75)*M75</f>
        <v>0.2</v>
      </c>
      <c r="U75" s="89">
        <f t="shared" ref="U75" si="326">SUM(Q75:Q75)*M75</f>
        <v>0.2</v>
      </c>
      <c r="V75" s="90">
        <f t="shared" ref="V75" si="327">SUM(R75:R75)*M75</f>
        <v>0.2</v>
      </c>
      <c r="W75" s="91">
        <f t="shared" si="299"/>
        <v>0.2</v>
      </c>
      <c r="X75" s="92"/>
      <c r="Y75" s="72"/>
      <c r="Z75" s="73"/>
      <c r="AA75" s="74"/>
      <c r="AB75" s="75"/>
      <c r="AC75" s="76"/>
      <c r="AD75" s="77"/>
      <c r="AE75" s="51" t="str">
        <f t="shared" ref="AE75" si="328">+IF(Q76&gt;Q75,"SUPERADA",IF(Q76=Q75,"EQUILIBRADA",IF(Q76&lt;Q75,"PARA MEJORAR")))</f>
        <v>EQUILIBRADA</v>
      </c>
      <c r="AF75" s="79"/>
      <c r="AG75" s="79"/>
      <c r="AH75" s="79"/>
      <c r="AI75" s="80"/>
      <c r="AJ75" s="97"/>
      <c r="AK75" s="98"/>
      <c r="AL75" s="98"/>
      <c r="AM75" s="98"/>
      <c r="AN75" s="98"/>
      <c r="AO75" s="99"/>
    </row>
    <row r="76" spans="1:41" ht="39.950000000000003" customHeight="1" thickBot="1" x14ac:dyDescent="0.25">
      <c r="A76" s="53"/>
      <c r="B76" s="54"/>
      <c r="C76" s="55"/>
      <c r="D76" s="224"/>
      <c r="E76" s="57"/>
      <c r="F76" s="58"/>
      <c r="G76" s="133"/>
      <c r="H76" s="60"/>
      <c r="I76" s="134"/>
      <c r="J76" s="225"/>
      <c r="K76" s="135"/>
      <c r="L76" s="192"/>
      <c r="M76" s="64"/>
      <c r="N76" s="65" t="s">
        <v>48</v>
      </c>
      <c r="O76" s="66">
        <v>1</v>
      </c>
      <c r="P76" s="67">
        <v>1</v>
      </c>
      <c r="Q76" s="175">
        <v>1</v>
      </c>
      <c r="R76" s="96">
        <v>0</v>
      </c>
      <c r="S76" s="68">
        <f t="shared" ref="S76" si="329">SUM(O76:O76)*M75</f>
        <v>0.2</v>
      </c>
      <c r="T76" s="69">
        <f t="shared" ref="T76" si="330">SUM(P76:P76)*M75</f>
        <v>0.2</v>
      </c>
      <c r="U76" s="69">
        <f t="shared" ref="U76" si="331">SUM(Q76:Q76)*M75</f>
        <v>0.2</v>
      </c>
      <c r="V76" s="70">
        <f t="shared" ref="V76" si="332">SUM(R76:R76)*M75</f>
        <v>0</v>
      </c>
      <c r="W76" s="71">
        <f t="shared" si="299"/>
        <v>0.2</v>
      </c>
      <c r="X76" s="92"/>
      <c r="Y76" s="72"/>
      <c r="Z76" s="73"/>
      <c r="AA76" s="74"/>
      <c r="AB76" s="75"/>
      <c r="AC76" s="76"/>
      <c r="AD76" s="77"/>
      <c r="AE76" s="78"/>
      <c r="AF76" s="79"/>
      <c r="AG76" s="79"/>
      <c r="AH76" s="79"/>
      <c r="AI76" s="80"/>
      <c r="AJ76" s="97"/>
      <c r="AK76" s="98"/>
      <c r="AL76" s="98"/>
      <c r="AM76" s="98"/>
      <c r="AN76" s="98"/>
      <c r="AO76" s="99"/>
    </row>
    <row r="77" spans="1:41" ht="39.950000000000003" customHeight="1" x14ac:dyDescent="0.2">
      <c r="A77" s="53"/>
      <c r="B77" s="54"/>
      <c r="C77" s="55"/>
      <c r="D77" s="224"/>
      <c r="E77" s="57"/>
      <c r="F77" s="58"/>
      <c r="G77" s="133"/>
      <c r="H77" s="60"/>
      <c r="I77" s="134"/>
      <c r="J77" s="225"/>
      <c r="K77" s="135"/>
      <c r="L77" s="192" t="s">
        <v>122</v>
      </c>
      <c r="M77" s="64">
        <v>0.2</v>
      </c>
      <c r="N77" s="36" t="s">
        <v>42</v>
      </c>
      <c r="O77" s="226">
        <v>0.4</v>
      </c>
      <c r="P77" s="195">
        <v>1</v>
      </c>
      <c r="Q77" s="86">
        <v>1</v>
      </c>
      <c r="R77" s="196">
        <v>1</v>
      </c>
      <c r="S77" s="88">
        <f t="shared" ref="S77" si="333">SUM(O77:O77)*M77</f>
        <v>8.0000000000000016E-2</v>
      </c>
      <c r="T77" s="89">
        <f t="shared" ref="T77" si="334">SUM(P77:P77)*M77</f>
        <v>0.2</v>
      </c>
      <c r="U77" s="89">
        <f t="shared" ref="U77" si="335">SUM(Q77:Q77)*M77</f>
        <v>0.2</v>
      </c>
      <c r="V77" s="90">
        <f t="shared" ref="V77" si="336">SUM(R77:R77)*M77</f>
        <v>0.2</v>
      </c>
      <c r="W77" s="91">
        <f t="shared" si="299"/>
        <v>0.2</v>
      </c>
      <c r="X77" s="92"/>
      <c r="Y77" s="72"/>
      <c r="Z77" s="73"/>
      <c r="AA77" s="74"/>
      <c r="AB77" s="75"/>
      <c r="AC77" s="76"/>
      <c r="AD77" s="77"/>
      <c r="AE77" s="51" t="str">
        <f t="shared" ref="AE77" si="337">+IF(Q78&gt;Q77,"SUPERADA",IF(Q78=Q77,"EQUILIBRADA",IF(Q78&lt;Q77,"PARA MEJORAR")))</f>
        <v>PARA MEJORAR</v>
      </c>
      <c r="AF77" s="79"/>
      <c r="AG77" s="79"/>
      <c r="AH77" s="79"/>
      <c r="AI77" s="80"/>
      <c r="AJ77" s="97"/>
      <c r="AK77" s="98"/>
      <c r="AL77" s="98"/>
      <c r="AM77" s="98"/>
      <c r="AN77" s="98"/>
      <c r="AO77" s="99"/>
    </row>
    <row r="78" spans="1:41" ht="39.950000000000003" customHeight="1" thickBot="1" x14ac:dyDescent="0.25">
      <c r="A78" s="53"/>
      <c r="B78" s="54"/>
      <c r="C78" s="55"/>
      <c r="D78" s="224"/>
      <c r="E78" s="57"/>
      <c r="F78" s="58"/>
      <c r="G78" s="133"/>
      <c r="H78" s="60"/>
      <c r="I78" s="134"/>
      <c r="J78" s="225"/>
      <c r="K78" s="135"/>
      <c r="L78" s="192"/>
      <c r="M78" s="64"/>
      <c r="N78" s="65" t="s">
        <v>48</v>
      </c>
      <c r="O78" s="66">
        <v>0.2</v>
      </c>
      <c r="P78" s="67">
        <v>0.2</v>
      </c>
      <c r="Q78" s="175">
        <v>0.5</v>
      </c>
      <c r="R78" s="96">
        <v>0</v>
      </c>
      <c r="S78" s="68">
        <f t="shared" ref="S78" si="338">SUM(O78:O78)*M77</f>
        <v>4.0000000000000008E-2</v>
      </c>
      <c r="T78" s="69">
        <f t="shared" ref="T78" si="339">SUM(P78:P78)*M77</f>
        <v>4.0000000000000008E-2</v>
      </c>
      <c r="U78" s="69">
        <f t="shared" ref="U78" si="340">SUM(Q78:Q78)*M77</f>
        <v>0.1</v>
      </c>
      <c r="V78" s="70">
        <f t="shared" ref="V78" si="341">SUM(R78:R78)*M77</f>
        <v>0</v>
      </c>
      <c r="W78" s="71">
        <f t="shared" si="299"/>
        <v>0.1</v>
      </c>
      <c r="X78" s="92"/>
      <c r="Y78" s="72"/>
      <c r="Z78" s="73"/>
      <c r="AA78" s="74"/>
      <c r="AB78" s="75"/>
      <c r="AC78" s="76"/>
      <c r="AD78" s="77"/>
      <c r="AE78" s="78"/>
      <c r="AF78" s="79"/>
      <c r="AG78" s="79"/>
      <c r="AH78" s="79"/>
      <c r="AI78" s="80"/>
      <c r="AJ78" s="97"/>
      <c r="AK78" s="98"/>
      <c r="AL78" s="98"/>
      <c r="AM78" s="98"/>
      <c r="AN78" s="98"/>
      <c r="AO78" s="99"/>
    </row>
    <row r="79" spans="1:41" ht="39.950000000000003" customHeight="1" x14ac:dyDescent="0.2">
      <c r="A79" s="53"/>
      <c r="B79" s="54"/>
      <c r="C79" s="55"/>
      <c r="D79" s="224"/>
      <c r="E79" s="57"/>
      <c r="F79" s="58"/>
      <c r="G79" s="133"/>
      <c r="H79" s="60"/>
      <c r="I79" s="134"/>
      <c r="J79" s="225"/>
      <c r="K79" s="135"/>
      <c r="L79" s="192" t="s">
        <v>123</v>
      </c>
      <c r="M79" s="64">
        <v>0.4</v>
      </c>
      <c r="N79" s="36" t="s">
        <v>42</v>
      </c>
      <c r="O79" s="226">
        <v>0</v>
      </c>
      <c r="P79" s="195">
        <v>0</v>
      </c>
      <c r="Q79" s="86">
        <v>0.6</v>
      </c>
      <c r="R79" s="227">
        <v>1</v>
      </c>
      <c r="S79" s="88">
        <f t="shared" ref="S79" si="342">SUM(O79:O79)*M79</f>
        <v>0</v>
      </c>
      <c r="T79" s="89">
        <f t="shared" ref="T79" si="343">SUM(P79:P79)*M79</f>
        <v>0</v>
      </c>
      <c r="U79" s="89">
        <f t="shared" ref="U79" si="344">SUM(Q79:Q79)*M79</f>
        <v>0.24</v>
      </c>
      <c r="V79" s="90">
        <f t="shared" ref="V79" si="345">SUM(R79:R79)*M79</f>
        <v>0.4</v>
      </c>
      <c r="W79" s="91">
        <f t="shared" si="299"/>
        <v>0.4</v>
      </c>
      <c r="X79" s="92"/>
      <c r="Y79" s="72"/>
      <c r="Z79" s="73"/>
      <c r="AA79" s="74"/>
      <c r="AB79" s="75"/>
      <c r="AC79" s="76"/>
      <c r="AD79" s="77"/>
      <c r="AE79" s="51" t="str">
        <f t="shared" ref="AE79" si="346">+IF(Q80&gt;Q79,"SUPERADA",IF(Q80=Q79,"EQUILIBRADA",IF(Q80&lt;Q79,"PARA MEJORAR")))</f>
        <v>PARA MEJORAR</v>
      </c>
      <c r="AF79" s="79"/>
      <c r="AG79" s="79"/>
      <c r="AH79" s="79"/>
      <c r="AI79" s="80"/>
      <c r="AJ79" s="97"/>
      <c r="AK79" s="98"/>
      <c r="AL79" s="98"/>
      <c r="AM79" s="98"/>
      <c r="AN79" s="98"/>
      <c r="AO79" s="99"/>
    </row>
    <row r="80" spans="1:41" ht="39.950000000000003" customHeight="1" thickBot="1" x14ac:dyDescent="0.25">
      <c r="A80" s="53"/>
      <c r="B80" s="54"/>
      <c r="C80" s="176"/>
      <c r="D80" s="228"/>
      <c r="E80" s="229"/>
      <c r="F80" s="230"/>
      <c r="G80" s="140"/>
      <c r="H80" s="101"/>
      <c r="I80" s="141"/>
      <c r="J80" s="231"/>
      <c r="K80" s="142"/>
      <c r="L80" s="192"/>
      <c r="M80" s="105"/>
      <c r="N80" s="65" t="s">
        <v>48</v>
      </c>
      <c r="O80" s="106">
        <v>0</v>
      </c>
      <c r="P80" s="107">
        <v>0</v>
      </c>
      <c r="Q80" s="182">
        <v>0.1</v>
      </c>
      <c r="R80" s="108">
        <v>0</v>
      </c>
      <c r="S80" s="109">
        <f t="shared" ref="S80" si="347">SUM(O80:O80)*M79</f>
        <v>0</v>
      </c>
      <c r="T80" s="110">
        <f t="shared" ref="T80" si="348">SUM(P80:P80)*M79</f>
        <v>0</v>
      </c>
      <c r="U80" s="110">
        <f t="shared" ref="U80" si="349">SUM(Q80:Q80)*M79</f>
        <v>4.0000000000000008E-2</v>
      </c>
      <c r="V80" s="111">
        <f t="shared" ref="V80" si="350">SUM(R80:R80)*M79</f>
        <v>0</v>
      </c>
      <c r="W80" s="112">
        <f t="shared" si="299"/>
        <v>4.0000000000000008E-2</v>
      </c>
      <c r="X80" s="92"/>
      <c r="Y80" s="72"/>
      <c r="Z80" s="73"/>
      <c r="AA80" s="74"/>
      <c r="AB80" s="75"/>
      <c r="AC80" s="76"/>
      <c r="AD80" s="113"/>
      <c r="AE80" s="78"/>
      <c r="AF80" s="79"/>
      <c r="AG80" s="79"/>
      <c r="AH80" s="79"/>
      <c r="AI80" s="80"/>
      <c r="AJ80" s="97"/>
      <c r="AK80" s="98"/>
      <c r="AL80" s="98"/>
      <c r="AM80" s="98"/>
      <c r="AN80" s="98"/>
      <c r="AO80" s="99"/>
    </row>
    <row r="81" spans="1:41" ht="39.950000000000003" customHeight="1" x14ac:dyDescent="0.2">
      <c r="A81" s="53"/>
      <c r="B81" s="54"/>
      <c r="C81" s="26">
        <v>4</v>
      </c>
      <c r="D81" s="232" t="s">
        <v>124</v>
      </c>
      <c r="E81" s="219">
        <v>4</v>
      </c>
      <c r="F81" s="58" t="s">
        <v>125</v>
      </c>
      <c r="G81" s="127" t="s">
        <v>126</v>
      </c>
      <c r="H81" s="31">
        <v>10</v>
      </c>
      <c r="I81" s="128" t="s">
        <v>127</v>
      </c>
      <c r="J81" s="128" t="s">
        <v>128</v>
      </c>
      <c r="K81" s="129">
        <f>((Q98*M97+Q96*M95+Q90*M89+Q88*M87+Q86*M85+Q84*M83+Q82*M81)/100%)</f>
        <v>0.23500000000000004</v>
      </c>
      <c r="L81" s="187" t="s">
        <v>129</v>
      </c>
      <c r="M81" s="35">
        <v>0.05</v>
      </c>
      <c r="N81" s="36" t="s">
        <v>42</v>
      </c>
      <c r="O81" s="233">
        <v>0.5</v>
      </c>
      <c r="P81" s="85">
        <v>1</v>
      </c>
      <c r="Q81" s="86">
        <v>1</v>
      </c>
      <c r="R81" s="87">
        <v>1</v>
      </c>
      <c r="S81" s="41">
        <f t="shared" ref="S81" si="351">SUM(O81:O81)*M81</f>
        <v>2.5000000000000001E-2</v>
      </c>
      <c r="T81" s="42">
        <f t="shared" ref="T81" si="352">SUM(P81:P81)*M81</f>
        <v>0.05</v>
      </c>
      <c r="U81" s="42">
        <f t="shared" ref="U81" si="353">SUM(Q81:Q81)*M81</f>
        <v>0.05</v>
      </c>
      <c r="V81" s="43">
        <f t="shared" ref="V81" si="354">SUM(R81:R81)*M81</f>
        <v>0.05</v>
      </c>
      <c r="W81" s="44">
        <f t="shared" si="299"/>
        <v>0.05</v>
      </c>
      <c r="X81" s="117">
        <f>S96+S98+S82+S84+S86+S92+S94+S88+S90</f>
        <v>0</v>
      </c>
      <c r="Y81" s="45">
        <f t="shared" ref="Y81:AB81" si="355">T96+T98+T82+T84+T86+T92+T94+T88+T90</f>
        <v>0.185</v>
      </c>
      <c r="Z81" s="46">
        <f t="shared" si="355"/>
        <v>0.28500000000000003</v>
      </c>
      <c r="AA81" s="47">
        <f t="shared" si="355"/>
        <v>0</v>
      </c>
      <c r="AB81" s="48">
        <f t="shared" si="355"/>
        <v>0.28500000000000003</v>
      </c>
      <c r="AC81" s="76"/>
      <c r="AD81" s="234" t="s">
        <v>130</v>
      </c>
      <c r="AE81" s="51" t="str">
        <f t="shared" ref="AE81" si="356">+IF(Q82&gt;Q81,"SUPERADA",IF(Q82=Q81,"EQUILIBRADA",IF(Q82&lt;Q81,"PARA MEJORAR")))</f>
        <v>PARA MEJORAR</v>
      </c>
      <c r="AF81" s="51" t="str">
        <f>IF(COUNTIF(AE81:AE98,"PARA MEJORAR")&gt;=1,"PARA MEJORAR","BIEN")</f>
        <v>PARA MEJORAR</v>
      </c>
      <c r="AG81" s="51" t="str">
        <f>IF(COUNTIF(AF81:AF98,"PARA MEJORAR")&gt;=1,"PARA MEJORAR","BIEN")</f>
        <v>PARA MEJORAR</v>
      </c>
      <c r="AH81" s="79"/>
      <c r="AI81" s="80"/>
      <c r="AJ81" s="221"/>
      <c r="AK81" s="222"/>
      <c r="AL81" s="222"/>
      <c r="AM81" s="222"/>
      <c r="AN81" s="222"/>
      <c r="AO81" s="223"/>
    </row>
    <row r="82" spans="1:41" ht="39.950000000000003" customHeight="1" thickBot="1" x14ac:dyDescent="0.25">
      <c r="A82" s="53"/>
      <c r="B82" s="54"/>
      <c r="C82" s="55"/>
      <c r="D82" s="56"/>
      <c r="E82" s="57"/>
      <c r="F82" s="58"/>
      <c r="G82" s="133"/>
      <c r="H82" s="60"/>
      <c r="I82" s="134"/>
      <c r="J82" s="134"/>
      <c r="K82" s="135"/>
      <c r="L82" s="192"/>
      <c r="M82" s="64"/>
      <c r="N82" s="65" t="s">
        <v>48</v>
      </c>
      <c r="O82" s="193">
        <v>0</v>
      </c>
      <c r="P82" s="67">
        <v>0</v>
      </c>
      <c r="Q82" s="175">
        <v>0</v>
      </c>
      <c r="R82" s="96">
        <v>0</v>
      </c>
      <c r="S82" s="68">
        <f t="shared" ref="S82" si="357">SUM(O82:O82)*M81</f>
        <v>0</v>
      </c>
      <c r="T82" s="69">
        <f t="shared" ref="T82" si="358">SUM(P82:P82)*M81</f>
        <v>0</v>
      </c>
      <c r="U82" s="69">
        <f t="shared" ref="U82" si="359">SUM(Q82:Q82)*M81</f>
        <v>0</v>
      </c>
      <c r="V82" s="70">
        <f t="shared" ref="V82" si="360">SUM(R82:R82)*M81</f>
        <v>0</v>
      </c>
      <c r="W82" s="71">
        <f t="shared" si="299"/>
        <v>0</v>
      </c>
      <c r="X82" s="92"/>
      <c r="Y82" s="72"/>
      <c r="Z82" s="73"/>
      <c r="AA82" s="74"/>
      <c r="AB82" s="75"/>
      <c r="AC82" s="76"/>
      <c r="AD82" s="234"/>
      <c r="AE82" s="78"/>
      <c r="AF82" s="79"/>
      <c r="AG82" s="79"/>
      <c r="AH82" s="79"/>
      <c r="AI82" s="80"/>
      <c r="AJ82" s="97"/>
      <c r="AK82" s="98"/>
      <c r="AL82" s="98"/>
      <c r="AM82" s="98"/>
      <c r="AN82" s="98"/>
      <c r="AO82" s="99"/>
    </row>
    <row r="83" spans="1:41" ht="39.950000000000003" customHeight="1" x14ac:dyDescent="0.2">
      <c r="A83" s="53"/>
      <c r="B83" s="54"/>
      <c r="C83" s="55"/>
      <c r="D83" s="56"/>
      <c r="E83" s="57"/>
      <c r="F83" s="58"/>
      <c r="G83" s="133"/>
      <c r="H83" s="60"/>
      <c r="I83" s="134"/>
      <c r="J83" s="134"/>
      <c r="K83" s="135"/>
      <c r="L83" s="192" t="s">
        <v>131</v>
      </c>
      <c r="M83" s="64">
        <v>0.05</v>
      </c>
      <c r="N83" s="36" t="s">
        <v>42</v>
      </c>
      <c r="O83" s="194">
        <v>1</v>
      </c>
      <c r="P83" s="195">
        <v>1</v>
      </c>
      <c r="Q83" s="86">
        <v>1</v>
      </c>
      <c r="R83" s="196">
        <v>1</v>
      </c>
      <c r="S83" s="88">
        <f t="shared" ref="S83" si="361">SUM(O83:O83)*M83</f>
        <v>0.05</v>
      </c>
      <c r="T83" s="89">
        <f t="shared" ref="T83" si="362">SUM(P83:P83)*M83</f>
        <v>0.05</v>
      </c>
      <c r="U83" s="89">
        <f t="shared" ref="U83" si="363">SUM(Q83:Q83)*M83</f>
        <v>0.05</v>
      </c>
      <c r="V83" s="90">
        <f t="shared" ref="V83" si="364">SUM(R83:R83)*M83</f>
        <v>0.05</v>
      </c>
      <c r="W83" s="91">
        <f t="shared" si="299"/>
        <v>0.05</v>
      </c>
      <c r="X83" s="92"/>
      <c r="Y83" s="72"/>
      <c r="Z83" s="73"/>
      <c r="AA83" s="74"/>
      <c r="AB83" s="75"/>
      <c r="AC83" s="76"/>
      <c r="AD83" s="234"/>
      <c r="AE83" s="51" t="str">
        <f t="shared" ref="AE83" si="365">+IF(Q84&gt;Q83,"SUPERADA",IF(Q84=Q83,"EQUILIBRADA",IF(Q84&lt;Q83,"PARA MEJORAR")))</f>
        <v>EQUILIBRADA</v>
      </c>
      <c r="AF83" s="79"/>
      <c r="AG83" s="79"/>
      <c r="AH83" s="79"/>
      <c r="AI83" s="80"/>
      <c r="AJ83" s="97"/>
      <c r="AK83" s="98"/>
      <c r="AL83" s="98"/>
      <c r="AM83" s="98"/>
      <c r="AN83" s="98"/>
      <c r="AO83" s="99"/>
    </row>
    <row r="84" spans="1:41" ht="39.950000000000003" customHeight="1" thickBot="1" x14ac:dyDescent="0.25">
      <c r="A84" s="53"/>
      <c r="B84" s="54"/>
      <c r="C84" s="55"/>
      <c r="D84" s="56"/>
      <c r="E84" s="57"/>
      <c r="F84" s="58"/>
      <c r="G84" s="133"/>
      <c r="H84" s="60"/>
      <c r="I84" s="134"/>
      <c r="J84" s="134"/>
      <c r="K84" s="135"/>
      <c r="L84" s="192"/>
      <c r="M84" s="64"/>
      <c r="N84" s="65" t="s">
        <v>48</v>
      </c>
      <c r="O84" s="193">
        <v>0</v>
      </c>
      <c r="P84" s="67">
        <v>0.5</v>
      </c>
      <c r="Q84" s="175">
        <v>1</v>
      </c>
      <c r="R84" s="96">
        <v>0</v>
      </c>
      <c r="S84" s="68">
        <f t="shared" ref="S84" si="366">SUM(O84:O84)*M83</f>
        <v>0</v>
      </c>
      <c r="T84" s="69">
        <f t="shared" ref="T84" si="367">SUM(P84:P84)*M83</f>
        <v>2.5000000000000001E-2</v>
      </c>
      <c r="U84" s="69">
        <f t="shared" ref="U84" si="368">SUM(Q84:Q84)*M83</f>
        <v>0.05</v>
      </c>
      <c r="V84" s="70">
        <f t="shared" ref="V84" si="369">SUM(R84:R84)*M83</f>
        <v>0</v>
      </c>
      <c r="W84" s="71">
        <f t="shared" si="299"/>
        <v>0.05</v>
      </c>
      <c r="X84" s="92"/>
      <c r="Y84" s="72"/>
      <c r="Z84" s="73"/>
      <c r="AA84" s="74"/>
      <c r="AB84" s="75"/>
      <c r="AC84" s="76"/>
      <c r="AD84" s="234"/>
      <c r="AE84" s="78"/>
      <c r="AF84" s="79"/>
      <c r="AG84" s="79"/>
      <c r="AH84" s="79"/>
      <c r="AI84" s="80"/>
      <c r="AJ84" s="97"/>
      <c r="AK84" s="98"/>
      <c r="AL84" s="98"/>
      <c r="AM84" s="98"/>
      <c r="AN84" s="98"/>
      <c r="AO84" s="99"/>
    </row>
    <row r="85" spans="1:41" ht="39.950000000000003" customHeight="1" x14ac:dyDescent="0.2">
      <c r="A85" s="53"/>
      <c r="B85" s="54"/>
      <c r="C85" s="55"/>
      <c r="D85" s="56"/>
      <c r="E85" s="57"/>
      <c r="F85" s="58"/>
      <c r="G85" s="133"/>
      <c r="H85" s="60"/>
      <c r="I85" s="134"/>
      <c r="J85" s="134"/>
      <c r="K85" s="135"/>
      <c r="L85" s="192" t="s">
        <v>132</v>
      </c>
      <c r="M85" s="64">
        <v>0.1</v>
      </c>
      <c r="N85" s="36" t="s">
        <v>42</v>
      </c>
      <c r="O85" s="194">
        <v>1</v>
      </c>
      <c r="P85" s="195">
        <v>1</v>
      </c>
      <c r="Q85" s="86">
        <v>1</v>
      </c>
      <c r="R85" s="196">
        <v>1</v>
      </c>
      <c r="S85" s="88">
        <f t="shared" ref="S85" si="370">SUM(O85:O85)*M85</f>
        <v>0.1</v>
      </c>
      <c r="T85" s="89">
        <f t="shared" ref="T85" si="371">SUM(P85:P85)*M85</f>
        <v>0.1</v>
      </c>
      <c r="U85" s="89">
        <f t="shared" ref="U85" si="372">SUM(Q85:Q85)*M85</f>
        <v>0.1</v>
      </c>
      <c r="V85" s="90">
        <f t="shared" ref="V85" si="373">SUM(R85:R85)*M85</f>
        <v>0.1</v>
      </c>
      <c r="W85" s="91">
        <f t="shared" si="299"/>
        <v>0.1</v>
      </c>
      <c r="X85" s="92"/>
      <c r="Y85" s="72"/>
      <c r="Z85" s="73"/>
      <c r="AA85" s="74"/>
      <c r="AB85" s="75"/>
      <c r="AC85" s="76"/>
      <c r="AD85" s="234"/>
      <c r="AE85" s="51" t="str">
        <f t="shared" ref="AE85" si="374">+IF(Q86&gt;Q85,"SUPERADA",IF(Q86=Q85,"EQUILIBRADA",IF(Q86&lt;Q85,"PARA MEJORAR")))</f>
        <v>EQUILIBRADA</v>
      </c>
      <c r="AF85" s="79"/>
      <c r="AG85" s="79"/>
      <c r="AH85" s="79"/>
      <c r="AI85" s="80"/>
      <c r="AJ85" s="97"/>
      <c r="AK85" s="98"/>
      <c r="AL85" s="98"/>
      <c r="AM85" s="98"/>
      <c r="AN85" s="98"/>
      <c r="AO85" s="99"/>
    </row>
    <row r="86" spans="1:41" ht="39.950000000000003" customHeight="1" thickBot="1" x14ac:dyDescent="0.25">
      <c r="A86" s="53"/>
      <c r="B86" s="54"/>
      <c r="C86" s="55"/>
      <c r="D86" s="56"/>
      <c r="E86" s="57"/>
      <c r="F86" s="58"/>
      <c r="G86" s="133"/>
      <c r="H86" s="60"/>
      <c r="I86" s="134"/>
      <c r="J86" s="134"/>
      <c r="K86" s="135"/>
      <c r="L86" s="192"/>
      <c r="M86" s="64"/>
      <c r="N86" s="65" t="s">
        <v>48</v>
      </c>
      <c r="O86" s="193">
        <v>0</v>
      </c>
      <c r="P86" s="67">
        <v>1</v>
      </c>
      <c r="Q86" s="175">
        <v>1</v>
      </c>
      <c r="R86" s="96">
        <v>0</v>
      </c>
      <c r="S86" s="68">
        <f t="shared" ref="S86" si="375">SUM(O86:O86)*M85</f>
        <v>0</v>
      </c>
      <c r="T86" s="69">
        <f t="shared" ref="T86" si="376">SUM(P86:P86)*M85</f>
        <v>0.1</v>
      </c>
      <c r="U86" s="69">
        <f t="shared" ref="U86" si="377">SUM(Q86:Q86)*M85</f>
        <v>0.1</v>
      </c>
      <c r="V86" s="70">
        <f t="shared" ref="V86" si="378">SUM(R86:R86)*M85</f>
        <v>0</v>
      </c>
      <c r="W86" s="71">
        <f t="shared" si="299"/>
        <v>0.1</v>
      </c>
      <c r="X86" s="92"/>
      <c r="Y86" s="72"/>
      <c r="Z86" s="73"/>
      <c r="AA86" s="74"/>
      <c r="AB86" s="75"/>
      <c r="AC86" s="76"/>
      <c r="AD86" s="234"/>
      <c r="AE86" s="78"/>
      <c r="AF86" s="79"/>
      <c r="AG86" s="79"/>
      <c r="AH86" s="79"/>
      <c r="AI86" s="80"/>
      <c r="AJ86" s="97"/>
      <c r="AK86" s="98"/>
      <c r="AL86" s="98"/>
      <c r="AM86" s="98"/>
      <c r="AN86" s="98"/>
      <c r="AO86" s="99"/>
    </row>
    <row r="87" spans="1:41" ht="39.950000000000003" customHeight="1" x14ac:dyDescent="0.2">
      <c r="A87" s="53"/>
      <c r="B87" s="54"/>
      <c r="C87" s="55"/>
      <c r="D87" s="56"/>
      <c r="E87" s="57"/>
      <c r="F87" s="58"/>
      <c r="G87" s="133"/>
      <c r="H87" s="60"/>
      <c r="I87" s="134"/>
      <c r="J87" s="134"/>
      <c r="K87" s="135"/>
      <c r="L87" s="192" t="s">
        <v>133</v>
      </c>
      <c r="M87" s="64">
        <v>0.1</v>
      </c>
      <c r="N87" s="36" t="s">
        <v>42</v>
      </c>
      <c r="O87" s="194">
        <v>1</v>
      </c>
      <c r="P87" s="195">
        <v>1</v>
      </c>
      <c r="Q87" s="86">
        <v>1</v>
      </c>
      <c r="R87" s="196">
        <v>1</v>
      </c>
      <c r="S87" s="88">
        <f t="shared" ref="S87" si="379">SUM(O87:O87)*M87</f>
        <v>0.1</v>
      </c>
      <c r="T87" s="89">
        <f t="shared" ref="T87" si="380">SUM(P87:P87)*M87</f>
        <v>0.1</v>
      </c>
      <c r="U87" s="89">
        <f t="shared" ref="U87" si="381">SUM(Q87:Q87)*M87</f>
        <v>0.1</v>
      </c>
      <c r="V87" s="90">
        <f t="shared" ref="V87" si="382">SUM(R87:R87)*M87</f>
        <v>0.1</v>
      </c>
      <c r="W87" s="91">
        <f t="shared" si="299"/>
        <v>0.1</v>
      </c>
      <c r="X87" s="92"/>
      <c r="Y87" s="72"/>
      <c r="Z87" s="73"/>
      <c r="AA87" s="74"/>
      <c r="AB87" s="75"/>
      <c r="AC87" s="76"/>
      <c r="AD87" s="234"/>
      <c r="AE87" s="51" t="str">
        <f t="shared" ref="AE87" si="383">+IF(Q88&gt;Q87,"SUPERADA",IF(Q88=Q87,"EQUILIBRADA",IF(Q88&lt;Q87,"PARA MEJORAR")))</f>
        <v>PARA MEJORAR</v>
      </c>
      <c r="AF87" s="79"/>
      <c r="AG87" s="79"/>
      <c r="AH87" s="79"/>
      <c r="AI87" s="80"/>
      <c r="AJ87" s="97"/>
      <c r="AK87" s="98"/>
      <c r="AL87" s="98"/>
      <c r="AM87" s="98"/>
      <c r="AN87" s="98"/>
      <c r="AO87" s="99"/>
    </row>
    <row r="88" spans="1:41" ht="39.950000000000003" customHeight="1" thickBot="1" x14ac:dyDescent="0.25">
      <c r="A88" s="53"/>
      <c r="B88" s="54"/>
      <c r="C88" s="55"/>
      <c r="D88" s="56"/>
      <c r="E88" s="57"/>
      <c r="F88" s="58"/>
      <c r="G88" s="133"/>
      <c r="H88" s="60"/>
      <c r="I88" s="134"/>
      <c r="J88" s="134"/>
      <c r="K88" s="135"/>
      <c r="L88" s="192"/>
      <c r="M88" s="64"/>
      <c r="N88" s="65" t="s">
        <v>48</v>
      </c>
      <c r="O88" s="193">
        <v>0</v>
      </c>
      <c r="P88" s="67">
        <v>0</v>
      </c>
      <c r="Q88" s="175">
        <v>0.1</v>
      </c>
      <c r="R88" s="96">
        <v>0</v>
      </c>
      <c r="S88" s="68">
        <f t="shared" ref="S88" si="384">SUM(O88:O88)*M87</f>
        <v>0</v>
      </c>
      <c r="T88" s="69">
        <f t="shared" ref="T88" si="385">SUM(P88:P88)*M87</f>
        <v>0</v>
      </c>
      <c r="U88" s="69">
        <f t="shared" ref="U88" si="386">SUM(Q88:Q88)*M87</f>
        <v>1.0000000000000002E-2</v>
      </c>
      <c r="V88" s="70">
        <f t="shared" ref="V88" si="387">SUM(R88:R88)*M87</f>
        <v>0</v>
      </c>
      <c r="W88" s="71">
        <f t="shared" si="299"/>
        <v>1.0000000000000002E-2</v>
      </c>
      <c r="X88" s="92"/>
      <c r="Y88" s="72"/>
      <c r="Z88" s="73"/>
      <c r="AA88" s="74"/>
      <c r="AB88" s="75"/>
      <c r="AC88" s="76"/>
      <c r="AD88" s="234"/>
      <c r="AE88" s="78"/>
      <c r="AF88" s="79"/>
      <c r="AG88" s="79"/>
      <c r="AH88" s="79"/>
      <c r="AI88" s="80"/>
      <c r="AJ88" s="97"/>
      <c r="AK88" s="98"/>
      <c r="AL88" s="98"/>
      <c r="AM88" s="98"/>
      <c r="AN88" s="98"/>
      <c r="AO88" s="99"/>
    </row>
    <row r="89" spans="1:41" ht="39.950000000000003" customHeight="1" x14ac:dyDescent="0.2">
      <c r="A89" s="53"/>
      <c r="B89" s="54"/>
      <c r="C89" s="55"/>
      <c r="D89" s="56"/>
      <c r="E89" s="57"/>
      <c r="F89" s="58"/>
      <c r="G89" s="133"/>
      <c r="H89" s="60"/>
      <c r="I89" s="134"/>
      <c r="J89" s="134"/>
      <c r="K89" s="135"/>
      <c r="L89" s="192" t="s">
        <v>134</v>
      </c>
      <c r="M89" s="64">
        <v>0.1</v>
      </c>
      <c r="N89" s="36" t="s">
        <v>42</v>
      </c>
      <c r="O89" s="194">
        <v>1</v>
      </c>
      <c r="P89" s="195">
        <v>1</v>
      </c>
      <c r="Q89" s="86">
        <v>1</v>
      </c>
      <c r="R89" s="196">
        <v>1</v>
      </c>
      <c r="S89" s="88">
        <f t="shared" ref="S89" si="388">SUM(O89:O89)*M89</f>
        <v>0.1</v>
      </c>
      <c r="T89" s="89">
        <f t="shared" ref="T89" si="389">SUM(P89:P89)*M89</f>
        <v>0.1</v>
      </c>
      <c r="U89" s="89">
        <f t="shared" ref="U89" si="390">SUM(Q89:Q89)*M89</f>
        <v>0.1</v>
      </c>
      <c r="V89" s="90">
        <f t="shared" ref="V89" si="391">SUM(R89:R89)*M89</f>
        <v>0.1</v>
      </c>
      <c r="W89" s="91">
        <f t="shared" si="299"/>
        <v>0.1</v>
      </c>
      <c r="X89" s="92"/>
      <c r="Y89" s="72"/>
      <c r="Z89" s="73"/>
      <c r="AA89" s="74"/>
      <c r="AB89" s="75"/>
      <c r="AC89" s="76"/>
      <c r="AD89" s="234"/>
      <c r="AE89" s="51" t="str">
        <f t="shared" ref="AE89" si="392">+IF(Q90&gt;Q89,"SUPERADA",IF(Q90=Q89,"EQUILIBRADA",IF(Q90&lt;Q89,"PARA MEJORAR")))</f>
        <v>PARA MEJORAR</v>
      </c>
      <c r="AF89" s="79"/>
      <c r="AG89" s="79"/>
      <c r="AH89" s="79"/>
      <c r="AI89" s="80"/>
      <c r="AJ89" s="97"/>
      <c r="AK89" s="98"/>
      <c r="AL89" s="98"/>
      <c r="AM89" s="98"/>
      <c r="AN89" s="98"/>
      <c r="AO89" s="99"/>
    </row>
    <row r="90" spans="1:41" ht="39.950000000000003" customHeight="1" thickBot="1" x14ac:dyDescent="0.25">
      <c r="A90" s="53"/>
      <c r="B90" s="54"/>
      <c r="C90" s="55"/>
      <c r="D90" s="56"/>
      <c r="E90" s="57"/>
      <c r="F90" s="58"/>
      <c r="G90" s="133"/>
      <c r="H90" s="60"/>
      <c r="I90" s="134"/>
      <c r="J90" s="134"/>
      <c r="K90" s="135"/>
      <c r="L90" s="192"/>
      <c r="M90" s="64"/>
      <c r="N90" s="65" t="s">
        <v>48</v>
      </c>
      <c r="O90" s="193">
        <v>0</v>
      </c>
      <c r="P90" s="67">
        <v>0.5</v>
      </c>
      <c r="Q90" s="175">
        <v>0.75</v>
      </c>
      <c r="R90" s="96">
        <v>0</v>
      </c>
      <c r="S90" s="68">
        <f t="shared" ref="S90" si="393">SUM(O90:O90)*M89</f>
        <v>0</v>
      </c>
      <c r="T90" s="69">
        <f t="shared" ref="T90" si="394">SUM(P90:P90)*M89</f>
        <v>0.05</v>
      </c>
      <c r="U90" s="69">
        <f t="shared" ref="U90" si="395">SUM(Q90:Q90)*M89</f>
        <v>7.5000000000000011E-2</v>
      </c>
      <c r="V90" s="70">
        <f t="shared" ref="V90" si="396">SUM(R90:R90)*M89</f>
        <v>0</v>
      </c>
      <c r="W90" s="71">
        <f t="shared" si="299"/>
        <v>7.5000000000000011E-2</v>
      </c>
      <c r="X90" s="92"/>
      <c r="Y90" s="72"/>
      <c r="Z90" s="73"/>
      <c r="AA90" s="74"/>
      <c r="AB90" s="75"/>
      <c r="AC90" s="76"/>
      <c r="AD90" s="234"/>
      <c r="AE90" s="78"/>
      <c r="AF90" s="79"/>
      <c r="AG90" s="79"/>
      <c r="AH90" s="79"/>
      <c r="AI90" s="80"/>
      <c r="AJ90" s="97"/>
      <c r="AK90" s="98"/>
      <c r="AL90" s="98"/>
      <c r="AM90" s="98"/>
      <c r="AN90" s="98"/>
      <c r="AO90" s="99"/>
    </row>
    <row r="91" spans="1:41" ht="39.950000000000003" customHeight="1" x14ac:dyDescent="0.2">
      <c r="A91" s="53"/>
      <c r="B91" s="54"/>
      <c r="C91" s="55"/>
      <c r="D91" s="56"/>
      <c r="E91" s="57"/>
      <c r="F91" s="58"/>
      <c r="G91" s="133"/>
      <c r="H91" s="60"/>
      <c r="I91" s="134"/>
      <c r="J91" s="134"/>
      <c r="K91" s="135"/>
      <c r="L91" s="192" t="s">
        <v>135</v>
      </c>
      <c r="M91" s="64">
        <v>0.1</v>
      </c>
      <c r="N91" s="36" t="s">
        <v>42</v>
      </c>
      <c r="O91" s="194">
        <v>0.5</v>
      </c>
      <c r="P91" s="195">
        <v>1</v>
      </c>
      <c r="Q91" s="86">
        <v>1</v>
      </c>
      <c r="R91" s="196">
        <v>1</v>
      </c>
      <c r="S91" s="88">
        <f t="shared" ref="S91" si="397">SUM(O91:O91)*M91</f>
        <v>0.05</v>
      </c>
      <c r="T91" s="89">
        <f t="shared" ref="T91" si="398">SUM(P91:P91)*M91</f>
        <v>0.1</v>
      </c>
      <c r="U91" s="89">
        <f t="shared" ref="U91" si="399">SUM(Q91:Q91)*M91</f>
        <v>0.1</v>
      </c>
      <c r="V91" s="90">
        <f t="shared" ref="V91" si="400">SUM(R91:R91)*M91</f>
        <v>0.1</v>
      </c>
      <c r="W91" s="91">
        <f t="shared" si="299"/>
        <v>0.1</v>
      </c>
      <c r="X91" s="92"/>
      <c r="Y91" s="72"/>
      <c r="Z91" s="73"/>
      <c r="AA91" s="74"/>
      <c r="AB91" s="75"/>
      <c r="AC91" s="76"/>
      <c r="AD91" s="234"/>
      <c r="AE91" s="51" t="str">
        <f t="shared" ref="AE91" si="401">+IF(Q92&gt;Q91,"SUPERADA",IF(Q92=Q91,"EQUILIBRADA",IF(Q92&lt;Q91,"PARA MEJORAR")))</f>
        <v>PARA MEJORAR</v>
      </c>
      <c r="AF91" s="79"/>
      <c r="AG91" s="79"/>
      <c r="AH91" s="79"/>
      <c r="AI91" s="80"/>
      <c r="AJ91" s="97"/>
      <c r="AK91" s="98"/>
      <c r="AL91" s="98"/>
      <c r="AM91" s="98"/>
      <c r="AN91" s="98"/>
      <c r="AO91" s="99"/>
    </row>
    <row r="92" spans="1:41" ht="39.950000000000003" customHeight="1" thickBot="1" x14ac:dyDescent="0.25">
      <c r="A92" s="53"/>
      <c r="B92" s="54"/>
      <c r="C92" s="55"/>
      <c r="D92" s="56"/>
      <c r="E92" s="57"/>
      <c r="F92" s="58"/>
      <c r="G92" s="133"/>
      <c r="H92" s="60"/>
      <c r="I92" s="134"/>
      <c r="J92" s="134"/>
      <c r="K92" s="135"/>
      <c r="L92" s="192"/>
      <c r="M92" s="64"/>
      <c r="N92" s="65" t="s">
        <v>48</v>
      </c>
      <c r="O92" s="193">
        <v>0</v>
      </c>
      <c r="P92" s="67">
        <v>0.1</v>
      </c>
      <c r="Q92" s="175">
        <v>0.2</v>
      </c>
      <c r="R92" s="96">
        <v>0</v>
      </c>
      <c r="S92" s="68">
        <f t="shared" ref="S92" si="402">SUM(O92:O92)*M91</f>
        <v>0</v>
      </c>
      <c r="T92" s="69">
        <f t="shared" ref="T92" si="403">SUM(P92:P92)*M91</f>
        <v>1.0000000000000002E-2</v>
      </c>
      <c r="U92" s="69">
        <f t="shared" ref="U92" si="404">SUM(Q92:Q92)*M91</f>
        <v>2.0000000000000004E-2</v>
      </c>
      <c r="V92" s="70">
        <f t="shared" ref="V92" si="405">SUM(R92:R92)*M91</f>
        <v>0</v>
      </c>
      <c r="W92" s="71">
        <f t="shared" si="299"/>
        <v>2.0000000000000004E-2</v>
      </c>
      <c r="X92" s="92"/>
      <c r="Y92" s="72"/>
      <c r="Z92" s="73"/>
      <c r="AA92" s="74"/>
      <c r="AB92" s="75"/>
      <c r="AC92" s="76"/>
      <c r="AD92" s="234"/>
      <c r="AE92" s="78"/>
      <c r="AF92" s="79"/>
      <c r="AG92" s="79"/>
      <c r="AH92" s="79"/>
      <c r="AI92" s="80"/>
      <c r="AJ92" s="97"/>
      <c r="AK92" s="98"/>
      <c r="AL92" s="98"/>
      <c r="AM92" s="98"/>
      <c r="AN92" s="98"/>
      <c r="AO92" s="99"/>
    </row>
    <row r="93" spans="1:41" ht="39.950000000000003" customHeight="1" x14ac:dyDescent="0.2">
      <c r="A93" s="53"/>
      <c r="B93" s="54"/>
      <c r="C93" s="55"/>
      <c r="D93" s="56"/>
      <c r="E93" s="57"/>
      <c r="F93" s="58"/>
      <c r="G93" s="133"/>
      <c r="H93" s="60"/>
      <c r="I93" s="134"/>
      <c r="J93" s="134"/>
      <c r="K93" s="135"/>
      <c r="L93" s="192" t="s">
        <v>136</v>
      </c>
      <c r="M93" s="64">
        <v>0.1</v>
      </c>
      <c r="N93" s="36" t="s">
        <v>42</v>
      </c>
      <c r="O93" s="194">
        <v>0.5</v>
      </c>
      <c r="P93" s="195">
        <v>1</v>
      </c>
      <c r="Q93" s="86">
        <v>1</v>
      </c>
      <c r="R93" s="196">
        <v>1</v>
      </c>
      <c r="S93" s="88">
        <f t="shared" ref="S93" si="406">SUM(O93:O93)*M93</f>
        <v>0.05</v>
      </c>
      <c r="T93" s="89">
        <f t="shared" ref="T93" si="407">SUM(P93:P93)*M93</f>
        <v>0.1</v>
      </c>
      <c r="U93" s="89">
        <f t="shared" ref="U93" si="408">SUM(Q93:Q93)*M93</f>
        <v>0.1</v>
      </c>
      <c r="V93" s="90">
        <f t="shared" ref="V93" si="409">SUM(R93:R93)*M93</f>
        <v>0.1</v>
      </c>
      <c r="W93" s="91">
        <f t="shared" si="299"/>
        <v>0.1</v>
      </c>
      <c r="X93" s="92"/>
      <c r="Y93" s="72"/>
      <c r="Z93" s="73"/>
      <c r="AA93" s="74"/>
      <c r="AB93" s="75"/>
      <c r="AC93" s="76"/>
      <c r="AD93" s="234"/>
      <c r="AE93" s="51" t="str">
        <f t="shared" ref="AE93" si="410">+IF(Q94&gt;Q93,"SUPERADA",IF(Q94=Q93,"EQUILIBRADA",IF(Q94&lt;Q93,"PARA MEJORAR")))</f>
        <v>PARA MEJORAR</v>
      </c>
      <c r="AF93" s="79"/>
      <c r="AG93" s="79"/>
      <c r="AH93" s="79"/>
      <c r="AI93" s="80"/>
      <c r="AJ93" s="97"/>
      <c r="AK93" s="98"/>
      <c r="AL93" s="98"/>
      <c r="AM93" s="98"/>
      <c r="AN93" s="98"/>
      <c r="AO93" s="99"/>
    </row>
    <row r="94" spans="1:41" ht="39.950000000000003" customHeight="1" thickBot="1" x14ac:dyDescent="0.25">
      <c r="A94" s="53"/>
      <c r="B94" s="54"/>
      <c r="C94" s="55"/>
      <c r="D94" s="56"/>
      <c r="E94" s="57"/>
      <c r="F94" s="58"/>
      <c r="G94" s="133"/>
      <c r="H94" s="60"/>
      <c r="I94" s="134"/>
      <c r="J94" s="134"/>
      <c r="K94" s="135"/>
      <c r="L94" s="192"/>
      <c r="M94" s="64"/>
      <c r="N94" s="65" t="s">
        <v>48</v>
      </c>
      <c r="O94" s="193">
        <v>0</v>
      </c>
      <c r="P94" s="67">
        <v>0</v>
      </c>
      <c r="Q94" s="175">
        <v>0.3</v>
      </c>
      <c r="R94" s="96">
        <v>0</v>
      </c>
      <c r="S94" s="68">
        <f t="shared" ref="S94" si="411">SUM(O94:O94)*M93</f>
        <v>0</v>
      </c>
      <c r="T94" s="69">
        <f t="shared" ref="T94" si="412">SUM(P94:P94)*M93</f>
        <v>0</v>
      </c>
      <c r="U94" s="69">
        <f t="shared" ref="U94" si="413">SUM(Q94:Q94)*M93</f>
        <v>0.03</v>
      </c>
      <c r="V94" s="70">
        <f t="shared" ref="V94" si="414">SUM(R94:R94)*M93</f>
        <v>0</v>
      </c>
      <c r="W94" s="71">
        <f t="shared" si="299"/>
        <v>0.03</v>
      </c>
      <c r="X94" s="92"/>
      <c r="Y94" s="72"/>
      <c r="Z94" s="73"/>
      <c r="AA94" s="74"/>
      <c r="AB94" s="75"/>
      <c r="AC94" s="76"/>
      <c r="AD94" s="234"/>
      <c r="AE94" s="78"/>
      <c r="AF94" s="79"/>
      <c r="AG94" s="79"/>
      <c r="AH94" s="79"/>
      <c r="AI94" s="80"/>
      <c r="AJ94" s="97"/>
      <c r="AK94" s="98"/>
      <c r="AL94" s="98"/>
      <c r="AM94" s="98"/>
      <c r="AN94" s="98"/>
      <c r="AO94" s="99"/>
    </row>
    <row r="95" spans="1:41" ht="39.950000000000003" customHeight="1" x14ac:dyDescent="0.2">
      <c r="A95" s="53"/>
      <c r="B95" s="54"/>
      <c r="C95" s="55"/>
      <c r="D95" s="56"/>
      <c r="E95" s="57"/>
      <c r="F95" s="58"/>
      <c r="G95" s="133"/>
      <c r="H95" s="60"/>
      <c r="I95" s="134"/>
      <c r="J95" s="134"/>
      <c r="K95" s="135"/>
      <c r="L95" s="192" t="s">
        <v>137</v>
      </c>
      <c r="M95" s="64">
        <v>0.1</v>
      </c>
      <c r="N95" s="36" t="s">
        <v>42</v>
      </c>
      <c r="O95" s="194">
        <v>0.2</v>
      </c>
      <c r="P95" s="195">
        <v>0.5</v>
      </c>
      <c r="Q95" s="86">
        <v>1</v>
      </c>
      <c r="R95" s="196">
        <v>1</v>
      </c>
      <c r="S95" s="88">
        <f t="shared" ref="S95" si="415">SUM(O95:O95)*M95</f>
        <v>2.0000000000000004E-2</v>
      </c>
      <c r="T95" s="89">
        <f t="shared" ref="T95" si="416">SUM(P95:P95)*M95</f>
        <v>0.05</v>
      </c>
      <c r="U95" s="89">
        <f t="shared" ref="U95" si="417">SUM(Q95:Q95)*M95</f>
        <v>0.1</v>
      </c>
      <c r="V95" s="90">
        <f t="shared" ref="V95" si="418">SUM(R95:R95)*M95</f>
        <v>0.1</v>
      </c>
      <c r="W95" s="91">
        <f t="shared" si="299"/>
        <v>0.1</v>
      </c>
      <c r="X95" s="92"/>
      <c r="Y95" s="72"/>
      <c r="Z95" s="73"/>
      <c r="AA95" s="74"/>
      <c r="AB95" s="75"/>
      <c r="AC95" s="76"/>
      <c r="AD95" s="234"/>
      <c r="AE95" s="51" t="str">
        <f t="shared" ref="AE95" si="419">+IF(Q96&gt;Q95,"SUPERADA",IF(Q96=Q95,"EQUILIBRADA",IF(Q96&lt;Q95,"PARA MEJORAR")))</f>
        <v>PARA MEJORAR</v>
      </c>
      <c r="AF95" s="79"/>
      <c r="AG95" s="79"/>
      <c r="AH95" s="79"/>
      <c r="AI95" s="80"/>
      <c r="AJ95" s="97"/>
      <c r="AK95" s="98"/>
      <c r="AL95" s="98"/>
      <c r="AM95" s="98"/>
      <c r="AN95" s="98"/>
      <c r="AO95" s="99"/>
    </row>
    <row r="96" spans="1:41" ht="39.950000000000003" customHeight="1" thickBot="1" x14ac:dyDescent="0.25">
      <c r="A96" s="53"/>
      <c r="B96" s="54"/>
      <c r="C96" s="55"/>
      <c r="D96" s="56"/>
      <c r="E96" s="57"/>
      <c r="F96" s="58"/>
      <c r="G96" s="133"/>
      <c r="H96" s="60"/>
      <c r="I96" s="134"/>
      <c r="J96" s="134"/>
      <c r="K96" s="135"/>
      <c r="L96" s="192"/>
      <c r="M96" s="64"/>
      <c r="N96" s="65" t="s">
        <v>48</v>
      </c>
      <c r="O96" s="193">
        <v>0</v>
      </c>
      <c r="P96" s="67">
        <v>0</v>
      </c>
      <c r="Q96" s="175">
        <v>0</v>
      </c>
      <c r="R96" s="96">
        <v>0</v>
      </c>
      <c r="S96" s="68">
        <f t="shared" ref="S96" si="420">SUM(O96:O96)*M95</f>
        <v>0</v>
      </c>
      <c r="T96" s="69">
        <f t="shared" ref="T96" si="421">SUM(P96:P96)*M95</f>
        <v>0</v>
      </c>
      <c r="U96" s="69">
        <f t="shared" ref="U96" si="422">SUM(Q96:Q96)*M95</f>
        <v>0</v>
      </c>
      <c r="V96" s="70">
        <f t="shared" ref="V96" si="423">SUM(R96:R96)*M95</f>
        <v>0</v>
      </c>
      <c r="W96" s="71">
        <f t="shared" si="299"/>
        <v>0</v>
      </c>
      <c r="X96" s="92"/>
      <c r="Y96" s="72"/>
      <c r="Z96" s="73"/>
      <c r="AA96" s="74"/>
      <c r="AB96" s="75"/>
      <c r="AC96" s="76"/>
      <c r="AD96" s="234"/>
      <c r="AE96" s="78"/>
      <c r="AF96" s="79"/>
      <c r="AG96" s="79"/>
      <c r="AH96" s="79"/>
      <c r="AI96" s="80"/>
      <c r="AJ96" s="97"/>
      <c r="AK96" s="98"/>
      <c r="AL96" s="98"/>
      <c r="AM96" s="98"/>
      <c r="AN96" s="98"/>
      <c r="AO96" s="99"/>
    </row>
    <row r="97" spans="1:41" ht="39.950000000000003" customHeight="1" x14ac:dyDescent="0.2">
      <c r="A97" s="53"/>
      <c r="B97" s="54"/>
      <c r="C97" s="55"/>
      <c r="D97" s="56"/>
      <c r="E97" s="57"/>
      <c r="F97" s="58"/>
      <c r="G97" s="133"/>
      <c r="H97" s="60"/>
      <c r="I97" s="134"/>
      <c r="J97" s="134"/>
      <c r="K97" s="135"/>
      <c r="L97" s="192" t="s">
        <v>138</v>
      </c>
      <c r="M97" s="64">
        <v>0.3</v>
      </c>
      <c r="N97" s="36" t="s">
        <v>42</v>
      </c>
      <c r="O97" s="194">
        <v>0</v>
      </c>
      <c r="P97" s="195">
        <v>0.2</v>
      </c>
      <c r="Q97" s="86">
        <v>0.9</v>
      </c>
      <c r="R97" s="196">
        <v>1</v>
      </c>
      <c r="S97" s="88">
        <f t="shared" ref="S97" si="424">SUM(O97:O97)*M97</f>
        <v>0</v>
      </c>
      <c r="T97" s="89">
        <f t="shared" ref="T97" si="425">SUM(P97:P97)*M97</f>
        <v>0.06</v>
      </c>
      <c r="U97" s="89">
        <f t="shared" ref="U97" si="426">SUM(Q97:Q97)*M97</f>
        <v>0.27</v>
      </c>
      <c r="V97" s="90">
        <f t="shared" ref="V97" si="427">SUM(R97:R97)*M97</f>
        <v>0.3</v>
      </c>
      <c r="W97" s="91">
        <f t="shared" si="299"/>
        <v>0.3</v>
      </c>
      <c r="X97" s="92"/>
      <c r="Y97" s="72"/>
      <c r="Z97" s="73"/>
      <c r="AA97" s="74"/>
      <c r="AB97" s="75"/>
      <c r="AC97" s="76"/>
      <c r="AD97" s="234"/>
      <c r="AE97" s="51" t="str">
        <f t="shared" ref="AE97" si="428">+IF(Q98&gt;Q97,"SUPERADA",IF(Q98=Q97,"EQUILIBRADA",IF(Q98&lt;Q97,"PARA MEJORAR")))</f>
        <v>PARA MEJORAR</v>
      </c>
      <c r="AF97" s="79"/>
      <c r="AG97" s="79"/>
      <c r="AH97" s="79"/>
      <c r="AI97" s="80"/>
      <c r="AJ97" s="97"/>
      <c r="AK97" s="98"/>
      <c r="AL97" s="98"/>
      <c r="AM97" s="98"/>
      <c r="AN97" s="98"/>
      <c r="AO97" s="99"/>
    </row>
    <row r="98" spans="1:41" ht="39.950000000000003" customHeight="1" thickBot="1" x14ac:dyDescent="0.25">
      <c r="A98" s="53"/>
      <c r="B98" s="54"/>
      <c r="C98" s="176"/>
      <c r="D98" s="177"/>
      <c r="E98" s="57"/>
      <c r="F98" s="179"/>
      <c r="G98" s="140"/>
      <c r="H98" s="101"/>
      <c r="I98" s="141"/>
      <c r="J98" s="141"/>
      <c r="K98" s="142"/>
      <c r="L98" s="192"/>
      <c r="M98" s="105"/>
      <c r="N98" s="65" t="s">
        <v>48</v>
      </c>
      <c r="O98" s="235">
        <v>0</v>
      </c>
      <c r="P98" s="107">
        <v>0</v>
      </c>
      <c r="Q98" s="182">
        <v>0</v>
      </c>
      <c r="R98" s="108">
        <v>0</v>
      </c>
      <c r="S98" s="109">
        <f t="shared" ref="S98" si="429">SUM(O98:O98)*M97</f>
        <v>0</v>
      </c>
      <c r="T98" s="110">
        <f t="shared" ref="T98" si="430">SUM(P98:P98)*M97</f>
        <v>0</v>
      </c>
      <c r="U98" s="110">
        <f t="shared" ref="U98" si="431">SUM(Q98:Q98)*M97</f>
        <v>0</v>
      </c>
      <c r="V98" s="111">
        <f t="shared" ref="V98" si="432">SUM(R98:R98)*M97</f>
        <v>0</v>
      </c>
      <c r="W98" s="112">
        <f t="shared" si="299"/>
        <v>0</v>
      </c>
      <c r="X98" s="122"/>
      <c r="Y98" s="123"/>
      <c r="Z98" s="124"/>
      <c r="AA98" s="125"/>
      <c r="AB98" s="126"/>
      <c r="AC98" s="76"/>
      <c r="AD98" s="236"/>
      <c r="AE98" s="78"/>
      <c r="AF98" s="78"/>
      <c r="AG98" s="78"/>
      <c r="AH98" s="79"/>
      <c r="AI98" s="80"/>
      <c r="AJ98" s="97"/>
      <c r="AK98" s="98"/>
      <c r="AL98" s="98"/>
      <c r="AM98" s="98"/>
      <c r="AN98" s="98"/>
      <c r="AO98" s="99"/>
    </row>
    <row r="99" spans="1:41" ht="39.950000000000003" customHeight="1" x14ac:dyDescent="0.2">
      <c r="A99" s="53"/>
      <c r="B99" s="54"/>
      <c r="C99" s="26">
        <v>5</v>
      </c>
      <c r="D99" s="27" t="s">
        <v>139</v>
      </c>
      <c r="E99" s="28">
        <v>5</v>
      </c>
      <c r="F99" s="58" t="s">
        <v>140</v>
      </c>
      <c r="G99" s="127" t="s">
        <v>141</v>
      </c>
      <c r="H99" s="31">
        <v>11</v>
      </c>
      <c r="I99" s="128" t="s">
        <v>142</v>
      </c>
      <c r="J99" s="237" t="s">
        <v>143</v>
      </c>
      <c r="K99" s="129">
        <v>0.75</v>
      </c>
      <c r="L99" s="115" t="s">
        <v>144</v>
      </c>
      <c r="M99" s="35">
        <v>0.25</v>
      </c>
      <c r="N99" s="36" t="s">
        <v>42</v>
      </c>
      <c r="O99" s="188">
        <v>0</v>
      </c>
      <c r="P99" s="38">
        <v>0.5</v>
      </c>
      <c r="Q99" s="39">
        <v>1</v>
      </c>
      <c r="R99" s="116">
        <v>1</v>
      </c>
      <c r="S99" s="41">
        <f t="shared" ref="S99" si="433">SUM(O99:O99)*M99</f>
        <v>0</v>
      </c>
      <c r="T99" s="42">
        <f t="shared" ref="T99" si="434">SUM(P99:P99)*M99</f>
        <v>0.125</v>
      </c>
      <c r="U99" s="42">
        <f t="shared" ref="U99" si="435">SUM(Q99:Q99)*M99</f>
        <v>0.25</v>
      </c>
      <c r="V99" s="43">
        <f t="shared" ref="V99" si="436">SUM(R99:R99)*M99</f>
        <v>0.25</v>
      </c>
      <c r="W99" s="44">
        <f t="shared" si="299"/>
        <v>0.25</v>
      </c>
      <c r="X99" s="117">
        <f>+S102+S104+S106+S100</f>
        <v>0</v>
      </c>
      <c r="Y99" s="45">
        <f t="shared" ref="Y99:AB99" si="437">+T102+T104+T106+T100</f>
        <v>0.1875</v>
      </c>
      <c r="Z99" s="46">
        <f t="shared" si="437"/>
        <v>0.75</v>
      </c>
      <c r="AA99" s="47">
        <f t="shared" si="437"/>
        <v>0</v>
      </c>
      <c r="AB99" s="48">
        <f t="shared" si="437"/>
        <v>0.75</v>
      </c>
      <c r="AC99" s="76"/>
      <c r="AD99" s="50" t="s">
        <v>145</v>
      </c>
      <c r="AE99" s="51" t="str">
        <f t="shared" ref="AE99" si="438">+IF(Q100&gt;Q99,"SUPERADA",IF(Q100=Q99,"EQUILIBRADA",IF(Q100&lt;Q99,"PARA MEJORAR")))</f>
        <v>EQUILIBRADA</v>
      </c>
      <c r="AF99" s="51" t="str">
        <f>IF(COUNTIF(AE99:AE106,"PARA MEJORAR")&gt;=1,"PARA MEJORAR","BIEN")</f>
        <v>BIEN</v>
      </c>
      <c r="AG99" s="51" t="str">
        <f>IF(COUNTIF(AF99:AF106,"PARA MEJORAR")&gt;=1,"PARA MEJORAR","BIEN")</f>
        <v>BIEN</v>
      </c>
      <c r="AH99" s="79"/>
      <c r="AI99" s="80"/>
      <c r="AJ99" s="238"/>
      <c r="AK99" s="239"/>
      <c r="AL99" s="239"/>
      <c r="AM99" s="239"/>
      <c r="AN99" s="239"/>
      <c r="AO99" s="240"/>
    </row>
    <row r="100" spans="1:41" ht="39.950000000000003" customHeight="1" thickBot="1" x14ac:dyDescent="0.25">
      <c r="A100" s="53"/>
      <c r="B100" s="54"/>
      <c r="C100" s="55"/>
      <c r="D100" s="56"/>
      <c r="E100" s="57"/>
      <c r="F100" s="58"/>
      <c r="G100" s="133"/>
      <c r="H100" s="60"/>
      <c r="I100" s="134"/>
      <c r="J100" s="241"/>
      <c r="K100" s="135"/>
      <c r="L100" s="119"/>
      <c r="M100" s="64"/>
      <c r="N100" s="65" t="s">
        <v>48</v>
      </c>
      <c r="O100" s="193">
        <v>0</v>
      </c>
      <c r="P100" s="67">
        <v>0.5</v>
      </c>
      <c r="Q100" s="175">
        <v>1</v>
      </c>
      <c r="R100" s="96">
        <v>0</v>
      </c>
      <c r="S100" s="68">
        <f t="shared" ref="S100" si="439">SUM(O100:O100)*M99</f>
        <v>0</v>
      </c>
      <c r="T100" s="69">
        <f t="shared" ref="T100" si="440">SUM(P100:P100)*M99</f>
        <v>0.125</v>
      </c>
      <c r="U100" s="69">
        <f t="shared" ref="U100" si="441">SUM(Q100:Q100)*M99</f>
        <v>0.25</v>
      </c>
      <c r="V100" s="70">
        <f t="shared" ref="V100" si="442">SUM(R100:R100)*M99</f>
        <v>0</v>
      </c>
      <c r="W100" s="71">
        <f t="shared" si="299"/>
        <v>0.25</v>
      </c>
      <c r="X100" s="92"/>
      <c r="Y100" s="72"/>
      <c r="Z100" s="73"/>
      <c r="AA100" s="74"/>
      <c r="AB100" s="75"/>
      <c r="AC100" s="76"/>
      <c r="AD100" s="77"/>
      <c r="AE100" s="78"/>
      <c r="AF100" s="79"/>
      <c r="AG100" s="79"/>
      <c r="AH100" s="79"/>
      <c r="AI100" s="80"/>
      <c r="AJ100" s="97"/>
      <c r="AK100" s="98"/>
      <c r="AL100" s="98"/>
      <c r="AM100" s="98"/>
      <c r="AN100" s="98"/>
      <c r="AO100" s="99"/>
    </row>
    <row r="101" spans="1:41" ht="39.950000000000003" customHeight="1" x14ac:dyDescent="0.2">
      <c r="A101" s="53"/>
      <c r="B101" s="54"/>
      <c r="C101" s="55"/>
      <c r="D101" s="56"/>
      <c r="E101" s="57"/>
      <c r="F101" s="58"/>
      <c r="G101" s="133"/>
      <c r="H101" s="60"/>
      <c r="I101" s="134"/>
      <c r="J101" s="241"/>
      <c r="K101" s="135"/>
      <c r="L101" s="242" t="s">
        <v>146</v>
      </c>
      <c r="M101" s="243">
        <v>0.25</v>
      </c>
      <c r="N101" s="36" t="s">
        <v>42</v>
      </c>
      <c r="O101" s="194">
        <v>0</v>
      </c>
      <c r="P101" s="195">
        <v>0.25</v>
      </c>
      <c r="Q101" s="86">
        <v>1</v>
      </c>
      <c r="R101" s="196">
        <v>1</v>
      </c>
      <c r="S101" s="88">
        <f t="shared" ref="S101" si="443">SUM(O101:O101)*M101</f>
        <v>0</v>
      </c>
      <c r="T101" s="89">
        <f t="shared" ref="T101" si="444">SUM(P101:P101)*M101</f>
        <v>6.25E-2</v>
      </c>
      <c r="U101" s="89">
        <f t="shared" ref="U101" si="445">SUM(Q101:Q101)*M101</f>
        <v>0.25</v>
      </c>
      <c r="V101" s="90">
        <f t="shared" ref="V101" si="446">SUM(R101:R101)*M101</f>
        <v>0.25</v>
      </c>
      <c r="W101" s="91">
        <f t="shared" si="299"/>
        <v>0.25</v>
      </c>
      <c r="X101" s="92"/>
      <c r="Y101" s="72"/>
      <c r="Z101" s="73"/>
      <c r="AA101" s="74"/>
      <c r="AB101" s="75"/>
      <c r="AC101" s="76"/>
      <c r="AD101" s="77"/>
      <c r="AE101" s="51" t="str">
        <f t="shared" ref="AE101" si="447">+IF(Q102&gt;Q101,"SUPERADA",IF(Q102=Q101,"EQUILIBRADA",IF(Q102&lt;Q101,"PARA MEJORAR")))</f>
        <v>EQUILIBRADA</v>
      </c>
      <c r="AF101" s="79"/>
      <c r="AG101" s="79"/>
      <c r="AH101" s="79"/>
      <c r="AI101" s="80"/>
      <c r="AJ101" s="97"/>
      <c r="AK101" s="98"/>
      <c r="AL101" s="98"/>
      <c r="AM101" s="98"/>
      <c r="AN101" s="98"/>
      <c r="AO101" s="99"/>
    </row>
    <row r="102" spans="1:41" ht="39.950000000000003" customHeight="1" thickBot="1" x14ac:dyDescent="0.25">
      <c r="A102" s="53"/>
      <c r="B102" s="54"/>
      <c r="C102" s="55"/>
      <c r="D102" s="56"/>
      <c r="E102" s="57"/>
      <c r="F102" s="58"/>
      <c r="G102" s="133"/>
      <c r="H102" s="60"/>
      <c r="I102" s="134"/>
      <c r="J102" s="241"/>
      <c r="K102" s="135"/>
      <c r="L102" s="174"/>
      <c r="M102" s="244"/>
      <c r="N102" s="65" t="s">
        <v>48</v>
      </c>
      <c r="O102" s="193">
        <v>0</v>
      </c>
      <c r="P102" s="67">
        <v>0.25</v>
      </c>
      <c r="Q102" s="175">
        <v>1</v>
      </c>
      <c r="R102" s="96">
        <v>0</v>
      </c>
      <c r="S102" s="68">
        <f t="shared" ref="S102" si="448">SUM(O102:O102)*M101</f>
        <v>0</v>
      </c>
      <c r="T102" s="69">
        <f t="shared" ref="T102" si="449">SUM(P102:P102)*M101</f>
        <v>6.25E-2</v>
      </c>
      <c r="U102" s="69">
        <f t="shared" ref="U102" si="450">SUM(Q102:Q102)*M101</f>
        <v>0.25</v>
      </c>
      <c r="V102" s="70">
        <f t="shared" ref="V102" si="451">SUM(R102:R102)*M101</f>
        <v>0</v>
      </c>
      <c r="W102" s="71">
        <f t="shared" si="299"/>
        <v>0.25</v>
      </c>
      <c r="X102" s="92"/>
      <c r="Y102" s="72"/>
      <c r="Z102" s="73"/>
      <c r="AA102" s="74"/>
      <c r="AB102" s="75"/>
      <c r="AC102" s="76"/>
      <c r="AD102" s="77"/>
      <c r="AE102" s="78"/>
      <c r="AF102" s="79"/>
      <c r="AG102" s="79"/>
      <c r="AH102" s="79"/>
      <c r="AI102" s="80"/>
      <c r="AJ102" s="97"/>
      <c r="AK102" s="98"/>
      <c r="AL102" s="98"/>
      <c r="AM102" s="98"/>
      <c r="AN102" s="98"/>
      <c r="AO102" s="99"/>
    </row>
    <row r="103" spans="1:41" ht="39.950000000000003" customHeight="1" x14ac:dyDescent="0.2">
      <c r="A103" s="53"/>
      <c r="B103" s="54"/>
      <c r="C103" s="55"/>
      <c r="D103" s="56"/>
      <c r="E103" s="57"/>
      <c r="F103" s="58"/>
      <c r="G103" s="133"/>
      <c r="H103" s="60"/>
      <c r="I103" s="134"/>
      <c r="J103" s="241"/>
      <c r="K103" s="135"/>
      <c r="L103" s="242" t="s">
        <v>147</v>
      </c>
      <c r="M103" s="243">
        <v>0.25</v>
      </c>
      <c r="N103" s="36" t="s">
        <v>42</v>
      </c>
      <c r="O103" s="194">
        <v>0</v>
      </c>
      <c r="P103" s="195">
        <v>0</v>
      </c>
      <c r="Q103" s="86">
        <v>1</v>
      </c>
      <c r="R103" s="196">
        <v>1</v>
      </c>
      <c r="S103" s="88">
        <f t="shared" ref="S103" si="452">SUM(O103:O103)*M103</f>
        <v>0</v>
      </c>
      <c r="T103" s="89">
        <f t="shared" ref="T103" si="453">SUM(P103:P103)*M103</f>
        <v>0</v>
      </c>
      <c r="U103" s="89">
        <f t="shared" ref="U103" si="454">SUM(Q103:Q103)*M103</f>
        <v>0.25</v>
      </c>
      <c r="V103" s="90">
        <f t="shared" ref="V103" si="455">SUM(R103:R103)*M103</f>
        <v>0.25</v>
      </c>
      <c r="W103" s="91">
        <f t="shared" si="299"/>
        <v>0.25</v>
      </c>
      <c r="X103" s="92"/>
      <c r="Y103" s="72"/>
      <c r="Z103" s="73"/>
      <c r="AA103" s="74"/>
      <c r="AB103" s="75"/>
      <c r="AC103" s="76"/>
      <c r="AD103" s="77"/>
      <c r="AE103" s="51" t="str">
        <f t="shared" ref="AE103" si="456">+IF(Q104&gt;Q103,"SUPERADA",IF(Q104=Q103,"EQUILIBRADA",IF(Q104&lt;Q103,"PARA MEJORAR")))</f>
        <v>EQUILIBRADA</v>
      </c>
      <c r="AF103" s="79"/>
      <c r="AG103" s="79"/>
      <c r="AH103" s="79"/>
      <c r="AI103" s="80"/>
      <c r="AJ103" s="97"/>
      <c r="AK103" s="98"/>
      <c r="AL103" s="98"/>
      <c r="AM103" s="98"/>
      <c r="AN103" s="98"/>
      <c r="AO103" s="99"/>
    </row>
    <row r="104" spans="1:41" ht="39.950000000000003" customHeight="1" thickBot="1" x14ac:dyDescent="0.25">
      <c r="A104" s="53"/>
      <c r="B104" s="54"/>
      <c r="C104" s="55"/>
      <c r="D104" s="56"/>
      <c r="E104" s="57"/>
      <c r="F104" s="58"/>
      <c r="G104" s="133"/>
      <c r="H104" s="60"/>
      <c r="I104" s="134"/>
      <c r="J104" s="241"/>
      <c r="K104" s="135"/>
      <c r="L104" s="174"/>
      <c r="M104" s="244"/>
      <c r="N104" s="65" t="s">
        <v>48</v>
      </c>
      <c r="O104" s="193">
        <v>0</v>
      </c>
      <c r="P104" s="67">
        <v>0</v>
      </c>
      <c r="Q104" s="175">
        <v>1</v>
      </c>
      <c r="R104" s="96">
        <v>0</v>
      </c>
      <c r="S104" s="68">
        <f t="shared" ref="S104" si="457">SUM(O104:O104)*M103</f>
        <v>0</v>
      </c>
      <c r="T104" s="69">
        <f t="shared" ref="T104" si="458">SUM(P104:P104)*M103</f>
        <v>0</v>
      </c>
      <c r="U104" s="69">
        <f t="shared" ref="U104" si="459">SUM(Q104:Q104)*M103</f>
        <v>0.25</v>
      </c>
      <c r="V104" s="70">
        <f t="shared" ref="V104" si="460">SUM(R104:R104)*M103</f>
        <v>0</v>
      </c>
      <c r="W104" s="71">
        <f t="shared" si="299"/>
        <v>0.25</v>
      </c>
      <c r="X104" s="92"/>
      <c r="Y104" s="72"/>
      <c r="Z104" s="73"/>
      <c r="AA104" s="74"/>
      <c r="AB104" s="75"/>
      <c r="AC104" s="76"/>
      <c r="AD104" s="77"/>
      <c r="AE104" s="78"/>
      <c r="AF104" s="79"/>
      <c r="AG104" s="79"/>
      <c r="AH104" s="79"/>
      <c r="AI104" s="80"/>
      <c r="AJ104" s="97"/>
      <c r="AK104" s="98"/>
      <c r="AL104" s="98"/>
      <c r="AM104" s="98"/>
      <c r="AN104" s="98"/>
      <c r="AO104" s="99"/>
    </row>
    <row r="105" spans="1:41" ht="39.950000000000003" customHeight="1" x14ac:dyDescent="0.2">
      <c r="A105" s="53"/>
      <c r="B105" s="54"/>
      <c r="C105" s="55"/>
      <c r="D105" s="56"/>
      <c r="E105" s="57"/>
      <c r="F105" s="58"/>
      <c r="G105" s="133"/>
      <c r="H105" s="60"/>
      <c r="I105" s="134"/>
      <c r="J105" s="241"/>
      <c r="K105" s="135"/>
      <c r="L105" s="119" t="s">
        <v>148</v>
      </c>
      <c r="M105" s="64">
        <v>0.25</v>
      </c>
      <c r="N105" s="36" t="s">
        <v>42</v>
      </c>
      <c r="O105" s="84">
        <v>0</v>
      </c>
      <c r="P105" s="85">
        <v>0</v>
      </c>
      <c r="Q105" s="86">
        <v>0</v>
      </c>
      <c r="R105" s="87">
        <v>1</v>
      </c>
      <c r="S105" s="88">
        <f t="shared" ref="S105" si="461">SUM(O105:O105)*M105</f>
        <v>0</v>
      </c>
      <c r="T105" s="89">
        <f t="shared" ref="T105" si="462">SUM(P105:P105)*M105</f>
        <v>0</v>
      </c>
      <c r="U105" s="89">
        <f t="shared" ref="U105" si="463">SUM(Q105:Q105)*M105</f>
        <v>0</v>
      </c>
      <c r="V105" s="90">
        <f t="shared" ref="V105" si="464">SUM(R105:R105)*M105</f>
        <v>0.25</v>
      </c>
      <c r="W105" s="91">
        <f t="shared" si="299"/>
        <v>0.25</v>
      </c>
      <c r="X105" s="92"/>
      <c r="Y105" s="72"/>
      <c r="Z105" s="73"/>
      <c r="AA105" s="74"/>
      <c r="AB105" s="75"/>
      <c r="AC105" s="76"/>
      <c r="AD105" s="77"/>
      <c r="AE105" s="51" t="str">
        <f t="shared" ref="AE105" si="465">+IF(Q106&gt;Q105,"SUPERADA",IF(Q106=Q105,"EQUILIBRADA",IF(Q106&lt;Q105,"PARA MEJORAR")))</f>
        <v>EQUILIBRADA</v>
      </c>
      <c r="AF105" s="79"/>
      <c r="AG105" s="79"/>
      <c r="AH105" s="79"/>
      <c r="AI105" s="80"/>
      <c r="AJ105" s="97"/>
      <c r="AK105" s="98"/>
      <c r="AL105" s="98"/>
      <c r="AM105" s="98"/>
      <c r="AN105" s="98"/>
      <c r="AO105" s="99"/>
    </row>
    <row r="106" spans="1:41" ht="39.950000000000003" customHeight="1" thickBot="1" x14ac:dyDescent="0.25">
      <c r="A106" s="53"/>
      <c r="B106" s="54"/>
      <c r="C106" s="176"/>
      <c r="D106" s="177"/>
      <c r="E106" s="178"/>
      <c r="F106" s="179"/>
      <c r="G106" s="133"/>
      <c r="H106" s="60"/>
      <c r="I106" s="134"/>
      <c r="J106" s="241"/>
      <c r="K106" s="135"/>
      <c r="L106" s="242"/>
      <c r="M106" s="157"/>
      <c r="N106" s="65" t="s">
        <v>48</v>
      </c>
      <c r="O106" s="180">
        <v>0</v>
      </c>
      <c r="P106" s="181">
        <v>0</v>
      </c>
      <c r="Q106" s="182">
        <v>0</v>
      </c>
      <c r="R106" s="183">
        <v>0</v>
      </c>
      <c r="S106" s="109">
        <f t="shared" ref="S106" si="466">SUM(O106:O106)*M105</f>
        <v>0</v>
      </c>
      <c r="T106" s="110">
        <f t="shared" ref="T106" si="467">SUM(P106:P106)*M105</f>
        <v>0</v>
      </c>
      <c r="U106" s="110">
        <f t="shared" ref="U106" si="468">SUM(Q106:Q106)*M105</f>
        <v>0</v>
      </c>
      <c r="V106" s="111">
        <f t="shared" ref="V106" si="469">SUM(R106:R106)*M105</f>
        <v>0</v>
      </c>
      <c r="W106" s="112">
        <f t="shared" si="299"/>
        <v>0</v>
      </c>
      <c r="X106" s="122"/>
      <c r="Y106" s="123"/>
      <c r="Z106" s="124"/>
      <c r="AA106" s="125"/>
      <c r="AB106" s="126"/>
      <c r="AC106" s="76"/>
      <c r="AD106" s="113"/>
      <c r="AE106" s="78"/>
      <c r="AF106" s="78"/>
      <c r="AG106" s="78"/>
      <c r="AH106" s="79"/>
      <c r="AI106" s="80"/>
      <c r="AJ106" s="97"/>
      <c r="AK106" s="98"/>
      <c r="AL106" s="98"/>
      <c r="AM106" s="98"/>
      <c r="AN106" s="98"/>
      <c r="AO106" s="99"/>
    </row>
    <row r="107" spans="1:41" ht="39.950000000000003" customHeight="1" x14ac:dyDescent="0.2">
      <c r="A107" s="53"/>
      <c r="B107" s="54"/>
      <c r="C107" s="26"/>
      <c r="D107" s="27"/>
      <c r="E107" s="28"/>
      <c r="F107" s="245"/>
      <c r="G107" s="159" t="s">
        <v>149</v>
      </c>
      <c r="H107" s="160">
        <v>12</v>
      </c>
      <c r="I107" s="162" t="s">
        <v>150</v>
      </c>
      <c r="J107" s="246" t="s">
        <v>151</v>
      </c>
      <c r="K107" s="247">
        <v>0.3</v>
      </c>
      <c r="L107" s="115" t="s">
        <v>152</v>
      </c>
      <c r="M107" s="35">
        <v>1</v>
      </c>
      <c r="N107" s="36" t="s">
        <v>42</v>
      </c>
      <c r="O107" s="248">
        <v>0</v>
      </c>
      <c r="P107" s="249">
        <v>0</v>
      </c>
      <c r="Q107" s="250">
        <v>0.3</v>
      </c>
      <c r="R107" s="251">
        <v>1</v>
      </c>
      <c r="S107" s="41">
        <f t="shared" ref="S107" si="470">SUM(O107:O107)*M107</f>
        <v>0</v>
      </c>
      <c r="T107" s="42">
        <f t="shared" ref="T107" si="471">SUM(P107:P107)*M107</f>
        <v>0</v>
      </c>
      <c r="U107" s="42">
        <f t="shared" ref="U107" si="472">SUM(Q107:Q107)*M107</f>
        <v>0.3</v>
      </c>
      <c r="V107" s="43">
        <f t="shared" ref="V107" si="473">SUM(R107:R107)*M107</f>
        <v>1</v>
      </c>
      <c r="W107" s="44">
        <f t="shared" si="299"/>
        <v>1</v>
      </c>
      <c r="X107" s="117">
        <f>+S108</f>
        <v>0</v>
      </c>
      <c r="Y107" s="45">
        <f t="shared" ref="Y107:AB107" si="474">+T108</f>
        <v>0</v>
      </c>
      <c r="Z107" s="46">
        <f t="shared" si="474"/>
        <v>0.3</v>
      </c>
      <c r="AA107" s="47">
        <f t="shared" si="474"/>
        <v>0</v>
      </c>
      <c r="AB107" s="48">
        <f t="shared" si="474"/>
        <v>0.3</v>
      </c>
      <c r="AC107" s="76"/>
      <c r="AD107" s="50" t="s">
        <v>153</v>
      </c>
      <c r="AE107" s="51" t="str">
        <f t="shared" ref="AE107" si="475">+IF(Q108&gt;Q107,"SUPERADA",IF(Q108=Q107,"EQUILIBRADA",IF(Q108&lt;Q107,"PARA MEJORAR")))</f>
        <v>EQUILIBRADA</v>
      </c>
      <c r="AF107" s="51" t="str">
        <f>IF(COUNTIF(AE107:AE108,"PARA MEJORAR")&gt;=1,"PARA MEJORAR","BIEN")</f>
        <v>BIEN</v>
      </c>
      <c r="AG107" s="51"/>
      <c r="AH107" s="79"/>
      <c r="AI107" s="80"/>
      <c r="AJ107" s="238"/>
      <c r="AK107" s="239"/>
      <c r="AL107" s="239"/>
      <c r="AM107" s="239"/>
      <c r="AN107" s="239"/>
      <c r="AO107" s="240"/>
    </row>
    <row r="108" spans="1:41" ht="39.950000000000003" customHeight="1" thickBot="1" x14ac:dyDescent="0.25">
      <c r="A108" s="53"/>
      <c r="B108" s="252"/>
      <c r="C108" s="176"/>
      <c r="D108" s="177"/>
      <c r="E108" s="178"/>
      <c r="F108" s="253"/>
      <c r="G108" s="169"/>
      <c r="H108" s="170"/>
      <c r="I108" s="172"/>
      <c r="J108" s="254"/>
      <c r="K108" s="255"/>
      <c r="L108" s="121"/>
      <c r="M108" s="105"/>
      <c r="N108" s="65" t="s">
        <v>48</v>
      </c>
      <c r="O108" s="256">
        <v>0</v>
      </c>
      <c r="P108" s="257">
        <v>0</v>
      </c>
      <c r="Q108" s="182">
        <v>0.3</v>
      </c>
      <c r="R108" s="258">
        <v>0</v>
      </c>
      <c r="S108" s="109">
        <f t="shared" ref="S108" si="476">SUM(O108:O108)*M107</f>
        <v>0</v>
      </c>
      <c r="T108" s="110">
        <f t="shared" ref="T108" si="477">SUM(P108:P108)*M107</f>
        <v>0</v>
      </c>
      <c r="U108" s="110">
        <f t="shared" ref="U108" si="478">SUM(Q108:Q108)*M107</f>
        <v>0.3</v>
      </c>
      <c r="V108" s="111">
        <f t="shared" ref="V108" si="479">SUM(R108:R108)*M107</f>
        <v>0</v>
      </c>
      <c r="W108" s="112">
        <f t="shared" si="299"/>
        <v>0.3</v>
      </c>
      <c r="X108" s="122"/>
      <c r="Y108" s="123"/>
      <c r="Z108" s="124"/>
      <c r="AA108" s="125"/>
      <c r="AB108" s="126"/>
      <c r="AC108" s="76"/>
      <c r="AD108" s="113"/>
      <c r="AE108" s="78"/>
      <c r="AF108" s="78"/>
      <c r="AG108" s="78"/>
      <c r="AH108" s="78"/>
      <c r="AI108" s="259"/>
      <c r="AJ108" s="97"/>
      <c r="AK108" s="98"/>
      <c r="AL108" s="98"/>
      <c r="AM108" s="98"/>
      <c r="AN108" s="98"/>
      <c r="AO108" s="99"/>
    </row>
    <row r="109" spans="1:41" ht="39.950000000000003" customHeight="1" x14ac:dyDescent="0.2">
      <c r="A109" s="260" t="s">
        <v>34</v>
      </c>
      <c r="B109" s="261" t="s">
        <v>154</v>
      </c>
      <c r="C109" s="262">
        <v>6</v>
      </c>
      <c r="D109" s="263" t="s">
        <v>155</v>
      </c>
      <c r="E109" s="264">
        <v>6</v>
      </c>
      <c r="F109" s="265" t="s">
        <v>156</v>
      </c>
      <c r="G109" s="266" t="s">
        <v>157</v>
      </c>
      <c r="H109" s="267">
        <v>13</v>
      </c>
      <c r="I109" s="268" t="s">
        <v>158</v>
      </c>
      <c r="J109" s="268" t="s">
        <v>159</v>
      </c>
      <c r="K109" s="269">
        <v>0.66320000000000001</v>
      </c>
      <c r="L109" s="270" t="s">
        <v>160</v>
      </c>
      <c r="M109" s="271">
        <v>0.6</v>
      </c>
      <c r="N109" s="36" t="s">
        <v>42</v>
      </c>
      <c r="O109" s="85">
        <v>0.3</v>
      </c>
      <c r="P109" s="85">
        <v>0.6</v>
      </c>
      <c r="Q109" s="85">
        <v>0.8</v>
      </c>
      <c r="R109" s="87">
        <v>1</v>
      </c>
      <c r="S109" s="41">
        <f t="shared" ref="S109" si="480">SUM(O109:O109)*M109</f>
        <v>0.18</v>
      </c>
      <c r="T109" s="42">
        <f t="shared" ref="T109" si="481">SUM(P109:P109)*M109</f>
        <v>0.36</v>
      </c>
      <c r="U109" s="42">
        <f t="shared" ref="U109" si="482">SUM(Q109:Q109)*M109</f>
        <v>0.48</v>
      </c>
      <c r="V109" s="43">
        <f t="shared" ref="V109" si="483">SUM(R109:R109)*M109</f>
        <v>0.6</v>
      </c>
      <c r="W109" s="44">
        <f t="shared" si="299"/>
        <v>0.6</v>
      </c>
      <c r="X109" s="272">
        <f>+S114+S116+S110+S112</f>
        <v>0.29500000000000004</v>
      </c>
      <c r="Y109" s="273">
        <f t="shared" ref="Y109:AB109" si="484">+T114+T116+T110+T112</f>
        <v>0.51</v>
      </c>
      <c r="Z109" s="274">
        <f t="shared" si="484"/>
        <v>0.6631999999999999</v>
      </c>
      <c r="AA109" s="275">
        <f t="shared" si="484"/>
        <v>0</v>
      </c>
      <c r="AB109" s="276">
        <f t="shared" si="484"/>
        <v>0.6631999999999999</v>
      </c>
      <c r="AC109" s="277" t="s">
        <v>110</v>
      </c>
      <c r="AD109" s="278" t="s">
        <v>161</v>
      </c>
      <c r="AE109" s="51" t="str">
        <f t="shared" ref="AE109" si="485">+IF(Q110&gt;Q109,"SUPERADA",IF(Q110=Q109,"EQUILIBRADA",IF(Q110&lt;Q109,"PARA MEJORAR")))</f>
        <v>EQUILIBRADA</v>
      </c>
      <c r="AF109" s="79" t="str">
        <f>IF(COUNTIF(AE109:AE116,"PARA MEJORAR")&gt;=1,"PARA MEJORAR","BIEN")</f>
        <v>PARA MEJORAR</v>
      </c>
      <c r="AG109" s="79" t="str">
        <f>IF(COUNTIF(AF109:AF116,"PARA MEJORAR")&gt;=1,"PARA MEJORAR","BIEN")</f>
        <v>PARA MEJORAR</v>
      </c>
      <c r="AH109" s="79" t="str">
        <f>IF(COUNTIF(AG109:AG160,"PARA MEJORAR")&gt;=1,"PARA MEJORAR","BIEN")</f>
        <v>PARA MEJORAR</v>
      </c>
      <c r="AI109" s="279" t="s">
        <v>162</v>
      </c>
      <c r="AJ109" s="221"/>
      <c r="AK109" s="222"/>
      <c r="AL109" s="222"/>
      <c r="AM109" s="222"/>
      <c r="AN109" s="222"/>
      <c r="AO109" s="223"/>
    </row>
    <row r="110" spans="1:41" ht="39.950000000000003" customHeight="1" thickBot="1" x14ac:dyDescent="0.25">
      <c r="A110" s="260"/>
      <c r="B110" s="261"/>
      <c r="C110" s="262"/>
      <c r="D110" s="265"/>
      <c r="E110" s="280"/>
      <c r="F110" s="265"/>
      <c r="G110" s="281"/>
      <c r="H110" s="282"/>
      <c r="I110" s="283"/>
      <c r="J110" s="283"/>
      <c r="K110" s="284"/>
      <c r="L110" s="285"/>
      <c r="M110" s="286"/>
      <c r="N110" s="65" t="s">
        <v>48</v>
      </c>
      <c r="O110" s="67">
        <v>0.3</v>
      </c>
      <c r="P110" s="67">
        <v>0.6</v>
      </c>
      <c r="Q110" s="67">
        <v>0.8</v>
      </c>
      <c r="R110" s="96">
        <v>0</v>
      </c>
      <c r="S110" s="68">
        <f t="shared" ref="S110" si="486">SUM(O110:O110)*M109</f>
        <v>0.18</v>
      </c>
      <c r="T110" s="69">
        <f t="shared" ref="T110" si="487">SUM(P110:P110)*M109</f>
        <v>0.36</v>
      </c>
      <c r="U110" s="69">
        <f t="shared" ref="U110" si="488">SUM(Q110:Q110)*M109</f>
        <v>0.48</v>
      </c>
      <c r="V110" s="70">
        <f t="shared" ref="V110" si="489">SUM(R110:R110)*M109</f>
        <v>0</v>
      </c>
      <c r="W110" s="71">
        <f t="shared" si="299"/>
        <v>0.48</v>
      </c>
      <c r="X110" s="272"/>
      <c r="Y110" s="287"/>
      <c r="Z110" s="288"/>
      <c r="AA110" s="289"/>
      <c r="AB110" s="276"/>
      <c r="AC110" s="290"/>
      <c r="AD110" s="278"/>
      <c r="AE110" s="78"/>
      <c r="AF110" s="79"/>
      <c r="AG110" s="79"/>
      <c r="AH110" s="79"/>
      <c r="AI110" s="279"/>
      <c r="AJ110" s="97"/>
      <c r="AK110" s="98"/>
      <c r="AL110" s="98"/>
      <c r="AM110" s="98"/>
      <c r="AN110" s="98"/>
      <c r="AO110" s="99"/>
    </row>
    <row r="111" spans="1:41" ht="39.950000000000003" customHeight="1" x14ac:dyDescent="0.2">
      <c r="A111" s="260"/>
      <c r="B111" s="261"/>
      <c r="C111" s="262"/>
      <c r="D111" s="265"/>
      <c r="E111" s="280"/>
      <c r="F111" s="265"/>
      <c r="G111" s="281"/>
      <c r="H111" s="282"/>
      <c r="I111" s="283"/>
      <c r="J111" s="283"/>
      <c r="K111" s="284"/>
      <c r="L111" s="291" t="s">
        <v>163</v>
      </c>
      <c r="M111" s="292">
        <v>0.1</v>
      </c>
      <c r="N111" s="36" t="s">
        <v>42</v>
      </c>
      <c r="O111" s="195">
        <v>0.25</v>
      </c>
      <c r="P111" s="195">
        <v>0.5</v>
      </c>
      <c r="Q111" s="195">
        <v>0.75</v>
      </c>
      <c r="R111" s="196">
        <v>1</v>
      </c>
      <c r="S111" s="88">
        <f t="shared" ref="S111" si="490">SUM(O111:O111)*M111</f>
        <v>2.5000000000000001E-2</v>
      </c>
      <c r="T111" s="89">
        <f t="shared" ref="T111" si="491">SUM(P111:P111)*M111</f>
        <v>0.05</v>
      </c>
      <c r="U111" s="89">
        <f t="shared" ref="U111" si="492">SUM(Q111:Q111)*M111</f>
        <v>7.5000000000000011E-2</v>
      </c>
      <c r="V111" s="90">
        <f t="shared" ref="V111" si="493">SUM(R111:R111)*M111</f>
        <v>0.1</v>
      </c>
      <c r="W111" s="91">
        <f t="shared" si="299"/>
        <v>0.1</v>
      </c>
      <c r="X111" s="272"/>
      <c r="Y111" s="287"/>
      <c r="Z111" s="288"/>
      <c r="AA111" s="289"/>
      <c r="AB111" s="276"/>
      <c r="AC111" s="290"/>
      <c r="AD111" s="278"/>
      <c r="AE111" s="51" t="str">
        <f t="shared" ref="AE111" si="494">+IF(Q112&gt;Q111,"SUPERADA",IF(Q112=Q111,"EQUILIBRADA",IF(Q112&lt;Q111,"PARA MEJORAR")))</f>
        <v>SUPERADA</v>
      </c>
      <c r="AF111" s="79"/>
      <c r="AG111" s="79"/>
      <c r="AH111" s="79"/>
      <c r="AI111" s="279"/>
      <c r="AJ111" s="97"/>
      <c r="AK111" s="98"/>
      <c r="AL111" s="98"/>
      <c r="AM111" s="98"/>
      <c r="AN111" s="98"/>
      <c r="AO111" s="99"/>
    </row>
    <row r="112" spans="1:41" ht="39.950000000000003" customHeight="1" thickBot="1" x14ac:dyDescent="0.25">
      <c r="A112" s="260"/>
      <c r="B112" s="261"/>
      <c r="C112" s="262"/>
      <c r="D112" s="265"/>
      <c r="E112" s="280"/>
      <c r="F112" s="265"/>
      <c r="G112" s="281"/>
      <c r="H112" s="282"/>
      <c r="I112" s="283"/>
      <c r="J112" s="283"/>
      <c r="K112" s="284"/>
      <c r="L112" s="285"/>
      <c r="M112" s="286"/>
      <c r="N112" s="65" t="s">
        <v>48</v>
      </c>
      <c r="O112" s="67">
        <v>1</v>
      </c>
      <c r="P112" s="67">
        <v>1</v>
      </c>
      <c r="Q112" s="67">
        <v>1</v>
      </c>
      <c r="R112" s="96">
        <v>0</v>
      </c>
      <c r="S112" s="68">
        <f t="shared" ref="S112" si="495">SUM(O112:O112)*M111</f>
        <v>0.1</v>
      </c>
      <c r="T112" s="69">
        <f t="shared" ref="T112" si="496">SUM(P112:P112)*M111</f>
        <v>0.1</v>
      </c>
      <c r="U112" s="69">
        <f t="shared" ref="U112" si="497">SUM(Q112:Q112)*M111</f>
        <v>0.1</v>
      </c>
      <c r="V112" s="70">
        <f t="shared" ref="V112" si="498">SUM(R112:R112)*M111</f>
        <v>0</v>
      </c>
      <c r="W112" s="71">
        <f t="shared" si="299"/>
        <v>0.1</v>
      </c>
      <c r="X112" s="272"/>
      <c r="Y112" s="287"/>
      <c r="Z112" s="288"/>
      <c r="AA112" s="289"/>
      <c r="AB112" s="276"/>
      <c r="AC112" s="290"/>
      <c r="AD112" s="278"/>
      <c r="AE112" s="78"/>
      <c r="AF112" s="79"/>
      <c r="AG112" s="79"/>
      <c r="AH112" s="79"/>
      <c r="AI112" s="279"/>
      <c r="AJ112" s="97"/>
      <c r="AK112" s="98"/>
      <c r="AL112" s="98"/>
      <c r="AM112" s="98"/>
      <c r="AN112" s="98"/>
      <c r="AO112" s="99"/>
    </row>
    <row r="113" spans="1:41" ht="39.950000000000003" customHeight="1" x14ac:dyDescent="0.2">
      <c r="A113" s="260"/>
      <c r="B113" s="261"/>
      <c r="C113" s="262"/>
      <c r="D113" s="265"/>
      <c r="E113" s="280"/>
      <c r="F113" s="265"/>
      <c r="G113" s="281"/>
      <c r="H113" s="282"/>
      <c r="I113" s="283"/>
      <c r="J113" s="283"/>
      <c r="K113" s="284"/>
      <c r="L113" s="291" t="s">
        <v>164</v>
      </c>
      <c r="M113" s="292">
        <v>0.1</v>
      </c>
      <c r="N113" s="36" t="s">
        <v>42</v>
      </c>
      <c r="O113" s="195">
        <v>0.25</v>
      </c>
      <c r="P113" s="195">
        <v>0.5</v>
      </c>
      <c r="Q113" s="195">
        <v>0.75</v>
      </c>
      <c r="R113" s="196">
        <v>1</v>
      </c>
      <c r="S113" s="88">
        <f t="shared" ref="S113" si="499">SUM(O113:O113)*M113</f>
        <v>2.5000000000000001E-2</v>
      </c>
      <c r="T113" s="89">
        <f t="shared" ref="T113" si="500">SUM(P113:P113)*M113</f>
        <v>0.05</v>
      </c>
      <c r="U113" s="89">
        <f t="shared" ref="U113" si="501">SUM(Q113:Q113)*M113</f>
        <v>7.5000000000000011E-2</v>
      </c>
      <c r="V113" s="90">
        <f t="shared" ref="V113" si="502">SUM(R113:R113)*M113</f>
        <v>0.1</v>
      </c>
      <c r="W113" s="91">
        <f t="shared" si="299"/>
        <v>0.1</v>
      </c>
      <c r="X113" s="272"/>
      <c r="Y113" s="287"/>
      <c r="Z113" s="288"/>
      <c r="AA113" s="289"/>
      <c r="AB113" s="276"/>
      <c r="AC113" s="290"/>
      <c r="AD113" s="278"/>
      <c r="AE113" s="51" t="str">
        <f t="shared" ref="AE113" si="503">+IF(Q114&gt;Q113,"SUPERADA",IF(Q114=Q113,"EQUILIBRADA",IF(Q114&lt;Q113,"PARA MEJORAR")))</f>
        <v>PARA MEJORAR</v>
      </c>
      <c r="AF113" s="79"/>
      <c r="AG113" s="79"/>
      <c r="AH113" s="79"/>
      <c r="AI113" s="279"/>
      <c r="AJ113" s="97"/>
      <c r="AK113" s="98"/>
      <c r="AL113" s="98"/>
      <c r="AM113" s="98"/>
      <c r="AN113" s="98"/>
      <c r="AO113" s="99"/>
    </row>
    <row r="114" spans="1:41" ht="39.950000000000003" customHeight="1" thickBot="1" x14ac:dyDescent="0.25">
      <c r="A114" s="260"/>
      <c r="B114" s="261"/>
      <c r="C114" s="262"/>
      <c r="D114" s="265"/>
      <c r="E114" s="280"/>
      <c r="F114" s="265"/>
      <c r="G114" s="281"/>
      <c r="H114" s="282"/>
      <c r="I114" s="283"/>
      <c r="J114" s="283"/>
      <c r="K114" s="284"/>
      <c r="L114" s="285"/>
      <c r="M114" s="286"/>
      <c r="N114" s="65" t="s">
        <v>48</v>
      </c>
      <c r="O114" s="67">
        <v>0.15</v>
      </c>
      <c r="P114" s="67">
        <v>0.5</v>
      </c>
      <c r="Q114" s="67">
        <v>0.5</v>
      </c>
      <c r="R114" s="96">
        <v>0</v>
      </c>
      <c r="S114" s="68">
        <f t="shared" ref="S114" si="504">SUM(O114:O114)*M113</f>
        <v>1.4999999999999999E-2</v>
      </c>
      <c r="T114" s="69">
        <f t="shared" ref="T114" si="505">SUM(P114:P114)*M113</f>
        <v>0.05</v>
      </c>
      <c r="U114" s="69">
        <f t="shared" ref="U114" si="506">SUM(Q114:Q114)*M113</f>
        <v>0.05</v>
      </c>
      <c r="V114" s="70">
        <f t="shared" ref="V114" si="507">SUM(R114:R114)*M113</f>
        <v>0</v>
      </c>
      <c r="W114" s="71">
        <f t="shared" si="299"/>
        <v>0.05</v>
      </c>
      <c r="X114" s="272"/>
      <c r="Y114" s="287"/>
      <c r="Z114" s="288"/>
      <c r="AA114" s="289"/>
      <c r="AB114" s="276"/>
      <c r="AC114" s="290"/>
      <c r="AD114" s="278"/>
      <c r="AE114" s="78"/>
      <c r="AF114" s="79"/>
      <c r="AG114" s="79"/>
      <c r="AH114" s="79"/>
      <c r="AI114" s="279"/>
      <c r="AJ114" s="97"/>
      <c r="AK114" s="98"/>
      <c r="AL114" s="98"/>
      <c r="AM114" s="98"/>
      <c r="AN114" s="98"/>
      <c r="AO114" s="99"/>
    </row>
    <row r="115" spans="1:41" ht="39.950000000000003" customHeight="1" x14ac:dyDescent="0.2">
      <c r="A115" s="260"/>
      <c r="B115" s="261"/>
      <c r="C115" s="262"/>
      <c r="D115" s="265"/>
      <c r="E115" s="280"/>
      <c r="F115" s="265"/>
      <c r="G115" s="281"/>
      <c r="H115" s="282"/>
      <c r="I115" s="283"/>
      <c r="J115" s="283"/>
      <c r="K115" s="284"/>
      <c r="L115" s="291" t="s">
        <v>165</v>
      </c>
      <c r="M115" s="292">
        <v>0.2</v>
      </c>
      <c r="N115" s="36" t="s">
        <v>42</v>
      </c>
      <c r="O115" s="195">
        <v>0</v>
      </c>
      <c r="P115" s="195">
        <v>0</v>
      </c>
      <c r="Q115" s="195">
        <v>0.25</v>
      </c>
      <c r="R115" s="196">
        <v>1</v>
      </c>
      <c r="S115" s="88">
        <f t="shared" ref="S115" si="508">SUM(O115:O115)*M115</f>
        <v>0</v>
      </c>
      <c r="T115" s="89">
        <f t="shared" ref="T115" si="509">SUM(P115:P115)*M115</f>
        <v>0</v>
      </c>
      <c r="U115" s="89">
        <f t="shared" ref="U115" si="510">SUM(Q115:Q115)*M115</f>
        <v>0.05</v>
      </c>
      <c r="V115" s="90">
        <f t="shared" ref="V115" si="511">SUM(R115:R115)*M115</f>
        <v>0.2</v>
      </c>
      <c r="W115" s="91">
        <f t="shared" si="299"/>
        <v>0.2</v>
      </c>
      <c r="X115" s="272"/>
      <c r="Y115" s="287"/>
      <c r="Z115" s="288"/>
      <c r="AA115" s="289"/>
      <c r="AB115" s="276"/>
      <c r="AC115" s="290"/>
      <c r="AD115" s="278"/>
      <c r="AE115" s="51" t="str">
        <f t="shared" ref="AE115" si="512">+IF(Q116&gt;Q115,"SUPERADA",IF(Q116=Q115,"EQUILIBRADA",IF(Q116&lt;Q115,"PARA MEJORAR")))</f>
        <v>PARA MEJORAR</v>
      </c>
      <c r="AF115" s="79"/>
      <c r="AG115" s="79"/>
      <c r="AH115" s="79"/>
      <c r="AI115" s="279"/>
      <c r="AJ115" s="97"/>
      <c r="AK115" s="98"/>
      <c r="AL115" s="98"/>
      <c r="AM115" s="98"/>
      <c r="AN115" s="98"/>
      <c r="AO115" s="99"/>
    </row>
    <row r="116" spans="1:41" ht="39.950000000000003" customHeight="1" thickBot="1" x14ac:dyDescent="0.25">
      <c r="A116" s="260"/>
      <c r="B116" s="261"/>
      <c r="C116" s="293"/>
      <c r="D116" s="294"/>
      <c r="E116" s="295"/>
      <c r="F116" s="294"/>
      <c r="G116" s="296"/>
      <c r="H116" s="297"/>
      <c r="I116" s="298"/>
      <c r="J116" s="298"/>
      <c r="K116" s="299"/>
      <c r="L116" s="300"/>
      <c r="M116" s="301"/>
      <c r="N116" s="65" t="s">
        <v>48</v>
      </c>
      <c r="O116" s="302">
        <v>0</v>
      </c>
      <c r="P116" s="302">
        <v>0</v>
      </c>
      <c r="Q116" s="302">
        <v>0.16600000000000001</v>
      </c>
      <c r="R116" s="303">
        <v>0</v>
      </c>
      <c r="S116" s="109">
        <f t="shared" ref="S116" si="513">SUM(O116:O116)*M115</f>
        <v>0</v>
      </c>
      <c r="T116" s="110">
        <f t="shared" ref="T116" si="514">SUM(P116:P116)*M115</f>
        <v>0</v>
      </c>
      <c r="U116" s="110">
        <f t="shared" ref="U116" si="515">SUM(Q116:Q116)*M115</f>
        <v>3.32E-2</v>
      </c>
      <c r="V116" s="111">
        <f t="shared" ref="V116" si="516">SUM(R116:R116)*M115</f>
        <v>0</v>
      </c>
      <c r="W116" s="112">
        <f t="shared" si="299"/>
        <v>3.32E-2</v>
      </c>
      <c r="X116" s="272"/>
      <c r="Y116" s="287"/>
      <c r="Z116" s="288"/>
      <c r="AA116" s="289"/>
      <c r="AB116" s="276"/>
      <c r="AC116" s="290"/>
      <c r="AD116" s="278"/>
      <c r="AE116" s="78"/>
      <c r="AF116" s="78"/>
      <c r="AG116" s="78"/>
      <c r="AH116" s="79"/>
      <c r="AI116" s="279"/>
      <c r="AJ116" s="97"/>
      <c r="AK116" s="98"/>
      <c r="AL116" s="98"/>
      <c r="AM116" s="98"/>
      <c r="AN116" s="98"/>
      <c r="AO116" s="99"/>
    </row>
    <row r="117" spans="1:41" ht="39.950000000000003" customHeight="1" x14ac:dyDescent="0.2">
      <c r="A117" s="260"/>
      <c r="B117" s="261"/>
      <c r="C117" s="304">
        <v>7</v>
      </c>
      <c r="D117" s="263" t="s">
        <v>166</v>
      </c>
      <c r="E117" s="264">
        <v>7</v>
      </c>
      <c r="F117" s="305" t="s">
        <v>167</v>
      </c>
      <c r="G117" s="306" t="s">
        <v>168</v>
      </c>
      <c r="H117" s="307">
        <v>14</v>
      </c>
      <c r="I117" s="308" t="s">
        <v>169</v>
      </c>
      <c r="J117" s="309" t="s">
        <v>170</v>
      </c>
      <c r="K117" s="310">
        <v>0.501</v>
      </c>
      <c r="L117" s="311" t="s">
        <v>171</v>
      </c>
      <c r="M117" s="312">
        <v>0.16666666699999999</v>
      </c>
      <c r="N117" s="36" t="s">
        <v>42</v>
      </c>
      <c r="O117" s="37">
        <v>0.25</v>
      </c>
      <c r="P117" s="38">
        <v>0.5</v>
      </c>
      <c r="Q117" s="38">
        <v>0.75</v>
      </c>
      <c r="R117" s="116">
        <v>1</v>
      </c>
      <c r="S117" s="41">
        <f t="shared" ref="S117" si="517">SUM(O117:O117)*M117</f>
        <v>4.1666666749999998E-2</v>
      </c>
      <c r="T117" s="42">
        <f t="shared" ref="T117" si="518">SUM(P117:P117)*M117</f>
        <v>8.3333333499999995E-2</v>
      </c>
      <c r="U117" s="42">
        <f t="shared" ref="U117" si="519">SUM(Q117:Q117)*M117</f>
        <v>0.12500000024999999</v>
      </c>
      <c r="V117" s="43">
        <f t="shared" ref="V117" si="520">SUM(R117:R117)*M117</f>
        <v>0.16666666699999999</v>
      </c>
      <c r="W117" s="44">
        <f t="shared" si="299"/>
        <v>0.16666666699999999</v>
      </c>
      <c r="X117" s="313">
        <f>+S126+S128+S118+S120+S122+S124</f>
        <v>0.24166666714999999</v>
      </c>
      <c r="Y117" s="273">
        <f t="shared" ref="Y117:AB117" si="521">+T126+T128+T118+T120+T122+T124</f>
        <v>0.40833333414999995</v>
      </c>
      <c r="Z117" s="274">
        <f t="shared" si="521"/>
        <v>0.50000000099999997</v>
      </c>
      <c r="AA117" s="275">
        <f t="shared" si="521"/>
        <v>0</v>
      </c>
      <c r="AB117" s="314">
        <f t="shared" si="521"/>
        <v>0.50833333434999994</v>
      </c>
      <c r="AC117" s="290"/>
      <c r="AD117" s="278"/>
      <c r="AE117" s="51" t="str">
        <f t="shared" ref="AE117" si="522">+IF(Q118&gt;Q117,"SUPERADA",IF(Q118=Q117,"EQUILIBRADA",IF(Q118&lt;Q117,"PARA MEJORAR")))</f>
        <v>SUPERADA</v>
      </c>
      <c r="AF117" s="51" t="str">
        <f>IF(COUNTIF(AE117:AE128,"PARA MEJORAR")&gt;=1,"PARA MEJORAR","BIEN")</f>
        <v>PARA MEJORAR</v>
      </c>
      <c r="AG117" s="51" t="str">
        <f>IF(COUNTIF(AF117:AF142,"PARA MEJORAR")&gt;=1,"PARA MEJORAR","BIEN")</f>
        <v>PARA MEJORAR</v>
      </c>
      <c r="AH117" s="79"/>
      <c r="AI117" s="279"/>
      <c r="AJ117" s="221"/>
      <c r="AK117" s="222"/>
      <c r="AL117" s="222"/>
      <c r="AM117" s="222"/>
      <c r="AN117" s="222"/>
      <c r="AO117" s="223"/>
    </row>
    <row r="118" spans="1:41" ht="39.950000000000003" customHeight="1" thickBot="1" x14ac:dyDescent="0.25">
      <c r="A118" s="260"/>
      <c r="B118" s="261"/>
      <c r="C118" s="262"/>
      <c r="D118" s="265"/>
      <c r="E118" s="280"/>
      <c r="F118" s="315"/>
      <c r="G118" s="316"/>
      <c r="H118" s="307"/>
      <c r="I118" s="308"/>
      <c r="J118" s="317"/>
      <c r="K118" s="310"/>
      <c r="L118" s="318"/>
      <c r="M118" s="319"/>
      <c r="N118" s="65" t="s">
        <v>48</v>
      </c>
      <c r="O118" s="66">
        <v>0.5</v>
      </c>
      <c r="P118" s="67">
        <v>0.8</v>
      </c>
      <c r="Q118" s="67">
        <v>1</v>
      </c>
      <c r="R118" s="96">
        <v>0</v>
      </c>
      <c r="S118" s="68">
        <f t="shared" ref="S118" si="523">SUM(O118:O118)*M117</f>
        <v>8.3333333499999995E-2</v>
      </c>
      <c r="T118" s="69">
        <f t="shared" ref="T118" si="524">SUM(P118:P118)*M117</f>
        <v>0.13333333359999999</v>
      </c>
      <c r="U118" s="69">
        <f t="shared" ref="U118" si="525">SUM(Q118:Q118)*M117</f>
        <v>0.16666666699999999</v>
      </c>
      <c r="V118" s="70">
        <f t="shared" ref="V118" si="526">SUM(R118:R118)*M117</f>
        <v>0</v>
      </c>
      <c r="W118" s="71">
        <f t="shared" si="299"/>
        <v>0.16666666699999999</v>
      </c>
      <c r="X118" s="272"/>
      <c r="Y118" s="287"/>
      <c r="Z118" s="288"/>
      <c r="AA118" s="289"/>
      <c r="AB118" s="320"/>
      <c r="AC118" s="290"/>
      <c r="AD118" s="278"/>
      <c r="AE118" s="78"/>
      <c r="AF118" s="79"/>
      <c r="AG118" s="79"/>
      <c r="AH118" s="79"/>
      <c r="AI118" s="279"/>
      <c r="AJ118" s="97"/>
      <c r="AK118" s="98"/>
      <c r="AL118" s="98"/>
      <c r="AM118" s="98"/>
      <c r="AN118" s="98"/>
      <c r="AO118" s="99"/>
    </row>
    <row r="119" spans="1:41" ht="39.950000000000003" customHeight="1" x14ac:dyDescent="0.2">
      <c r="A119" s="260"/>
      <c r="B119" s="261"/>
      <c r="C119" s="262"/>
      <c r="D119" s="265"/>
      <c r="E119" s="280"/>
      <c r="F119" s="315"/>
      <c r="G119" s="316"/>
      <c r="H119" s="307"/>
      <c r="I119" s="308"/>
      <c r="J119" s="317"/>
      <c r="K119" s="310"/>
      <c r="L119" s="318" t="s">
        <v>172</v>
      </c>
      <c r="M119" s="321">
        <v>0.16666666699999999</v>
      </c>
      <c r="N119" s="36" t="s">
        <v>42</v>
      </c>
      <c r="O119" s="226">
        <v>0.25</v>
      </c>
      <c r="P119" s="195">
        <v>0.5</v>
      </c>
      <c r="Q119" s="195">
        <v>0.75</v>
      </c>
      <c r="R119" s="196">
        <v>1</v>
      </c>
      <c r="S119" s="88">
        <f t="shared" ref="S119" si="527">SUM(O119:O119)*M119</f>
        <v>4.1666666749999998E-2</v>
      </c>
      <c r="T119" s="89">
        <f t="shared" ref="T119" si="528">SUM(P119:P119)*M119</f>
        <v>8.3333333499999995E-2</v>
      </c>
      <c r="U119" s="89">
        <f t="shared" ref="U119" si="529">SUM(Q119:Q119)*M119</f>
        <v>0.12500000024999999</v>
      </c>
      <c r="V119" s="90">
        <f t="shared" ref="V119" si="530">SUM(R119:R119)*M119</f>
        <v>0.16666666699999999</v>
      </c>
      <c r="W119" s="91">
        <f t="shared" si="299"/>
        <v>0.16666666699999999</v>
      </c>
      <c r="X119" s="272"/>
      <c r="Y119" s="287"/>
      <c r="Z119" s="288"/>
      <c r="AA119" s="289"/>
      <c r="AB119" s="320"/>
      <c r="AC119" s="290"/>
      <c r="AD119" s="278"/>
      <c r="AE119" s="51" t="str">
        <f t="shared" ref="AE119" si="531">+IF(Q120&gt;Q119,"SUPERADA",IF(Q120=Q119,"EQUILIBRADA",IF(Q120&lt;Q119,"PARA MEJORAR")))</f>
        <v>SUPERADA</v>
      </c>
      <c r="AF119" s="79"/>
      <c r="AG119" s="79"/>
      <c r="AH119" s="79"/>
      <c r="AI119" s="279"/>
      <c r="AJ119" s="97"/>
      <c r="AK119" s="98"/>
      <c r="AL119" s="98"/>
      <c r="AM119" s="98"/>
      <c r="AN119" s="98"/>
      <c r="AO119" s="99"/>
    </row>
    <row r="120" spans="1:41" ht="39.950000000000003" customHeight="1" thickBot="1" x14ac:dyDescent="0.25">
      <c r="A120" s="260"/>
      <c r="B120" s="261"/>
      <c r="C120" s="262"/>
      <c r="D120" s="265"/>
      <c r="E120" s="280"/>
      <c r="F120" s="315"/>
      <c r="G120" s="316"/>
      <c r="H120" s="307"/>
      <c r="I120" s="308"/>
      <c r="J120" s="317"/>
      <c r="K120" s="310"/>
      <c r="L120" s="318"/>
      <c r="M120" s="319"/>
      <c r="N120" s="65" t="s">
        <v>48</v>
      </c>
      <c r="O120" s="66">
        <v>0.25</v>
      </c>
      <c r="P120" s="67">
        <v>0.6</v>
      </c>
      <c r="Q120" s="67">
        <v>0.95</v>
      </c>
      <c r="R120" s="96">
        <v>0</v>
      </c>
      <c r="S120" s="68">
        <f t="shared" ref="S120" si="532">SUM(O120:O120)*M119</f>
        <v>4.1666666749999998E-2</v>
      </c>
      <c r="T120" s="69">
        <f t="shared" ref="T120" si="533">SUM(P120:P120)*M119</f>
        <v>0.10000000019999999</v>
      </c>
      <c r="U120" s="69">
        <f t="shared" ref="U120" si="534">SUM(Q120:Q120)*M119</f>
        <v>0.15833333364999999</v>
      </c>
      <c r="V120" s="70">
        <f t="shared" ref="V120" si="535">SUM(R120:R120)*M119</f>
        <v>0</v>
      </c>
      <c r="W120" s="71">
        <f t="shared" si="299"/>
        <v>0.15833333364999999</v>
      </c>
      <c r="X120" s="272"/>
      <c r="Y120" s="287"/>
      <c r="Z120" s="288"/>
      <c r="AA120" s="289"/>
      <c r="AB120" s="320"/>
      <c r="AC120" s="290"/>
      <c r="AD120" s="278"/>
      <c r="AE120" s="78"/>
      <c r="AF120" s="79"/>
      <c r="AG120" s="79"/>
      <c r="AH120" s="79"/>
      <c r="AI120" s="279"/>
      <c r="AJ120" s="97"/>
      <c r="AK120" s="98"/>
      <c r="AL120" s="98"/>
      <c r="AM120" s="98"/>
      <c r="AN120" s="98"/>
      <c r="AO120" s="99"/>
    </row>
    <row r="121" spans="1:41" ht="39.950000000000003" customHeight="1" x14ac:dyDescent="0.2">
      <c r="A121" s="260"/>
      <c r="B121" s="261"/>
      <c r="C121" s="262"/>
      <c r="D121" s="265"/>
      <c r="E121" s="280"/>
      <c r="F121" s="315"/>
      <c r="G121" s="316"/>
      <c r="H121" s="307"/>
      <c r="I121" s="308"/>
      <c r="J121" s="317"/>
      <c r="K121" s="310"/>
      <c r="L121" s="318" t="s">
        <v>173</v>
      </c>
      <c r="M121" s="321">
        <v>0.16666666699999999</v>
      </c>
      <c r="N121" s="36" t="s">
        <v>42</v>
      </c>
      <c r="O121" s="226">
        <v>0.25</v>
      </c>
      <c r="P121" s="195">
        <v>0.5</v>
      </c>
      <c r="Q121" s="195">
        <v>0.75</v>
      </c>
      <c r="R121" s="196">
        <v>1</v>
      </c>
      <c r="S121" s="88">
        <f t="shared" ref="S121" si="536">SUM(O121:O121)*M121</f>
        <v>4.1666666749999998E-2</v>
      </c>
      <c r="T121" s="89">
        <f t="shared" ref="T121" si="537">SUM(P121:P121)*M121</f>
        <v>8.3333333499999995E-2</v>
      </c>
      <c r="U121" s="89">
        <f t="shared" ref="U121" si="538">SUM(Q121:Q121)*M121</f>
        <v>0.12500000024999999</v>
      </c>
      <c r="V121" s="90">
        <f t="shared" ref="V121" si="539">SUM(R121:R121)*M121</f>
        <v>0.16666666699999999</v>
      </c>
      <c r="W121" s="91">
        <f t="shared" si="299"/>
        <v>0.16666666699999999</v>
      </c>
      <c r="X121" s="272"/>
      <c r="Y121" s="287"/>
      <c r="Z121" s="288"/>
      <c r="AA121" s="289"/>
      <c r="AB121" s="320"/>
      <c r="AC121" s="290"/>
      <c r="AD121" s="278"/>
      <c r="AE121" s="51" t="str">
        <f t="shared" ref="AE121" si="540">+IF(Q122&gt;Q121,"SUPERADA",IF(Q122=Q121,"EQUILIBRADA",IF(Q122&lt;Q121,"PARA MEJORAR")))</f>
        <v>PARA MEJORAR</v>
      </c>
      <c r="AF121" s="79"/>
      <c r="AG121" s="79"/>
      <c r="AH121" s="79"/>
      <c r="AI121" s="279"/>
      <c r="AJ121" s="97"/>
      <c r="AK121" s="98"/>
      <c r="AL121" s="98"/>
      <c r="AM121" s="98"/>
      <c r="AN121" s="98"/>
      <c r="AO121" s="99"/>
    </row>
    <row r="122" spans="1:41" ht="39.950000000000003" customHeight="1" thickBot="1" x14ac:dyDescent="0.25">
      <c r="A122" s="260"/>
      <c r="B122" s="261"/>
      <c r="C122" s="262"/>
      <c r="D122" s="265"/>
      <c r="E122" s="295"/>
      <c r="F122" s="322"/>
      <c r="G122" s="316"/>
      <c r="H122" s="307"/>
      <c r="I122" s="308"/>
      <c r="J122" s="317"/>
      <c r="K122" s="310"/>
      <c r="L122" s="318"/>
      <c r="M122" s="319"/>
      <c r="N122" s="65" t="s">
        <v>48</v>
      </c>
      <c r="O122" s="66">
        <v>0.25</v>
      </c>
      <c r="P122" s="67">
        <v>0.6</v>
      </c>
      <c r="Q122" s="67">
        <v>0.6</v>
      </c>
      <c r="R122" s="96">
        <v>0</v>
      </c>
      <c r="S122" s="68">
        <f t="shared" ref="S122" si="541">SUM(O122:O122)*M121</f>
        <v>4.1666666749999998E-2</v>
      </c>
      <c r="T122" s="69">
        <f t="shared" ref="T122" si="542">SUM(P122:P122)*M121</f>
        <v>0.10000000019999999</v>
      </c>
      <c r="U122" s="69">
        <f t="shared" ref="U122" si="543">SUM(Q122:Q122)*M121</f>
        <v>0.10000000019999999</v>
      </c>
      <c r="V122" s="70">
        <f t="shared" ref="V122" si="544">SUM(R122:R122)*M121</f>
        <v>0</v>
      </c>
      <c r="W122" s="71">
        <f t="shared" si="299"/>
        <v>0.10000000019999999</v>
      </c>
      <c r="X122" s="272"/>
      <c r="Y122" s="287"/>
      <c r="Z122" s="288"/>
      <c r="AA122" s="289"/>
      <c r="AB122" s="320"/>
      <c r="AC122" s="290"/>
      <c r="AD122" s="278"/>
      <c r="AE122" s="78"/>
      <c r="AF122" s="79"/>
      <c r="AG122" s="79"/>
      <c r="AH122" s="79"/>
      <c r="AI122" s="279"/>
      <c r="AJ122" s="97"/>
      <c r="AK122" s="98"/>
      <c r="AL122" s="98"/>
      <c r="AM122" s="98"/>
      <c r="AN122" s="98"/>
      <c r="AO122" s="99"/>
    </row>
    <row r="123" spans="1:41" ht="39.950000000000003" customHeight="1" x14ac:dyDescent="0.2">
      <c r="A123" s="260"/>
      <c r="B123" s="261"/>
      <c r="C123" s="262"/>
      <c r="D123" s="265"/>
      <c r="E123" s="264">
        <v>8</v>
      </c>
      <c r="F123" s="305" t="s">
        <v>167</v>
      </c>
      <c r="G123" s="316"/>
      <c r="H123" s="307"/>
      <c r="I123" s="308"/>
      <c r="J123" s="317"/>
      <c r="K123" s="310"/>
      <c r="L123" s="318" t="s">
        <v>174</v>
      </c>
      <c r="M123" s="321">
        <v>0.16666666699999999</v>
      </c>
      <c r="N123" s="36" t="s">
        <v>42</v>
      </c>
      <c r="O123" s="226">
        <v>0.25</v>
      </c>
      <c r="P123" s="195">
        <v>0.5</v>
      </c>
      <c r="Q123" s="195">
        <v>0.75</v>
      </c>
      <c r="R123" s="196">
        <v>1</v>
      </c>
      <c r="S123" s="88">
        <f t="shared" ref="S123" si="545">SUM(O123:O123)*M123</f>
        <v>4.1666666749999998E-2</v>
      </c>
      <c r="T123" s="89">
        <f t="shared" ref="T123" si="546">SUM(P123:P123)*M123</f>
        <v>8.3333333499999995E-2</v>
      </c>
      <c r="U123" s="89">
        <f t="shared" ref="U123" si="547">SUM(Q123:Q123)*M123</f>
        <v>0.12500000024999999</v>
      </c>
      <c r="V123" s="90">
        <f t="shared" ref="V123" si="548">SUM(R123:R123)*M123</f>
        <v>0.16666666699999999</v>
      </c>
      <c r="W123" s="91">
        <f t="shared" si="299"/>
        <v>0.16666666699999999</v>
      </c>
      <c r="X123" s="272"/>
      <c r="Y123" s="287"/>
      <c r="Z123" s="288"/>
      <c r="AA123" s="289"/>
      <c r="AB123" s="320"/>
      <c r="AC123" s="290"/>
      <c r="AD123" s="278"/>
      <c r="AE123" s="51" t="str">
        <f t="shared" ref="AE123" si="549">+IF(Q124&gt;Q123,"SUPERADA",IF(Q124=Q123,"EQUILIBRADA",IF(Q124&lt;Q123,"PARA MEJORAR")))</f>
        <v>PARA MEJORAR</v>
      </c>
      <c r="AF123" s="79"/>
      <c r="AG123" s="79"/>
      <c r="AH123" s="79"/>
      <c r="AI123" s="279"/>
      <c r="AJ123" s="97"/>
      <c r="AK123" s="98"/>
      <c r="AL123" s="98"/>
      <c r="AM123" s="98"/>
      <c r="AN123" s="98"/>
      <c r="AO123" s="99"/>
    </row>
    <row r="124" spans="1:41" ht="39.950000000000003" customHeight="1" thickBot="1" x14ac:dyDescent="0.25">
      <c r="A124" s="260"/>
      <c r="B124" s="261"/>
      <c r="C124" s="262"/>
      <c r="D124" s="265"/>
      <c r="E124" s="280"/>
      <c r="F124" s="315"/>
      <c r="G124" s="316"/>
      <c r="H124" s="307"/>
      <c r="I124" s="308"/>
      <c r="J124" s="317"/>
      <c r="K124" s="310"/>
      <c r="L124" s="318"/>
      <c r="M124" s="319"/>
      <c r="N124" s="65" t="s">
        <v>48</v>
      </c>
      <c r="O124" s="66">
        <v>0.25</v>
      </c>
      <c r="P124" s="67">
        <v>0.2</v>
      </c>
      <c r="Q124" s="67">
        <v>0.2</v>
      </c>
      <c r="R124" s="96">
        <v>0</v>
      </c>
      <c r="S124" s="68">
        <f t="shared" ref="S124" si="550">SUM(O124:O124)*M123</f>
        <v>4.1666666749999998E-2</v>
      </c>
      <c r="T124" s="69">
        <f t="shared" ref="T124" si="551">SUM(P124:P124)*M123</f>
        <v>3.3333333399999998E-2</v>
      </c>
      <c r="U124" s="69">
        <f t="shared" ref="U124" si="552">SUM(Q124:Q124)*M123</f>
        <v>3.3333333399999998E-2</v>
      </c>
      <c r="V124" s="70">
        <f t="shared" ref="V124" si="553">SUM(R124:R124)*M123</f>
        <v>0</v>
      </c>
      <c r="W124" s="71">
        <f t="shared" si="299"/>
        <v>4.1666666749999998E-2</v>
      </c>
      <c r="X124" s="272"/>
      <c r="Y124" s="287"/>
      <c r="Z124" s="288"/>
      <c r="AA124" s="289"/>
      <c r="AB124" s="320"/>
      <c r="AC124" s="290"/>
      <c r="AD124" s="278"/>
      <c r="AE124" s="78"/>
      <c r="AF124" s="79"/>
      <c r="AG124" s="79"/>
      <c r="AH124" s="79"/>
      <c r="AI124" s="279"/>
      <c r="AJ124" s="97"/>
      <c r="AK124" s="98"/>
      <c r="AL124" s="98"/>
      <c r="AM124" s="98"/>
      <c r="AN124" s="98"/>
      <c r="AO124" s="99"/>
    </row>
    <row r="125" spans="1:41" ht="39.950000000000003" customHeight="1" x14ac:dyDescent="0.2">
      <c r="A125" s="260"/>
      <c r="B125" s="261"/>
      <c r="C125" s="262"/>
      <c r="D125" s="265"/>
      <c r="E125" s="280"/>
      <c r="F125" s="315"/>
      <c r="G125" s="316"/>
      <c r="H125" s="307"/>
      <c r="I125" s="308"/>
      <c r="J125" s="317"/>
      <c r="K125" s="310"/>
      <c r="L125" s="318" t="s">
        <v>175</v>
      </c>
      <c r="M125" s="321">
        <v>0.16666666699999999</v>
      </c>
      <c r="N125" s="36" t="s">
        <v>42</v>
      </c>
      <c r="O125" s="226">
        <v>0.25</v>
      </c>
      <c r="P125" s="195">
        <v>0.5</v>
      </c>
      <c r="Q125" s="195">
        <v>0.75</v>
      </c>
      <c r="R125" s="196">
        <v>1</v>
      </c>
      <c r="S125" s="88">
        <f t="shared" ref="S125" si="554">SUM(O125:O125)*M125</f>
        <v>4.1666666749999998E-2</v>
      </c>
      <c r="T125" s="89">
        <f t="shared" ref="T125" si="555">SUM(P125:P125)*M125</f>
        <v>8.3333333499999995E-2</v>
      </c>
      <c r="U125" s="89">
        <f t="shared" ref="U125" si="556">SUM(Q125:Q125)*M125</f>
        <v>0.12500000024999999</v>
      </c>
      <c r="V125" s="90">
        <f t="shared" ref="V125" si="557">SUM(R125:R125)*M125</f>
        <v>0.16666666699999999</v>
      </c>
      <c r="W125" s="91">
        <f t="shared" si="299"/>
        <v>0.16666666699999999</v>
      </c>
      <c r="X125" s="272"/>
      <c r="Y125" s="287"/>
      <c r="Z125" s="288"/>
      <c r="AA125" s="289"/>
      <c r="AB125" s="320"/>
      <c r="AC125" s="290"/>
      <c r="AD125" s="278"/>
      <c r="AE125" s="51" t="str">
        <f t="shared" ref="AE125" si="558">+IF(Q126&gt;Q125,"SUPERADA",IF(Q126=Q125,"EQUILIBRADA",IF(Q126&lt;Q125,"PARA MEJORAR")))</f>
        <v>PARA MEJORAR</v>
      </c>
      <c r="AF125" s="79"/>
      <c r="AG125" s="79"/>
      <c r="AH125" s="79"/>
      <c r="AI125" s="279"/>
      <c r="AJ125" s="97"/>
      <c r="AK125" s="98"/>
      <c r="AL125" s="98"/>
      <c r="AM125" s="98"/>
      <c r="AN125" s="98"/>
      <c r="AO125" s="99"/>
    </row>
    <row r="126" spans="1:41" ht="39.950000000000003" customHeight="1" thickBot="1" x14ac:dyDescent="0.25">
      <c r="A126" s="260"/>
      <c r="B126" s="261"/>
      <c r="C126" s="262"/>
      <c r="D126" s="265"/>
      <c r="E126" s="280"/>
      <c r="F126" s="315"/>
      <c r="G126" s="316"/>
      <c r="H126" s="307"/>
      <c r="I126" s="308"/>
      <c r="J126" s="317"/>
      <c r="K126" s="310"/>
      <c r="L126" s="318"/>
      <c r="M126" s="319"/>
      <c r="N126" s="65" t="s">
        <v>48</v>
      </c>
      <c r="O126" s="66">
        <v>0.2</v>
      </c>
      <c r="P126" s="67">
        <v>0.25</v>
      </c>
      <c r="Q126" s="67">
        <v>0.25</v>
      </c>
      <c r="R126" s="96">
        <v>0</v>
      </c>
      <c r="S126" s="68">
        <f t="shared" ref="S126" si="559">SUM(O126:O126)*M125</f>
        <v>3.3333333399999998E-2</v>
      </c>
      <c r="T126" s="69">
        <f t="shared" ref="T126" si="560">SUM(P126:P126)*M125</f>
        <v>4.1666666749999998E-2</v>
      </c>
      <c r="U126" s="69">
        <f t="shared" ref="U126" si="561">SUM(Q126:Q126)*M125</f>
        <v>4.1666666749999998E-2</v>
      </c>
      <c r="V126" s="70">
        <f t="shared" ref="V126" si="562">SUM(R126:R126)*M125</f>
        <v>0</v>
      </c>
      <c r="W126" s="71">
        <f t="shared" si="299"/>
        <v>4.1666666749999998E-2</v>
      </c>
      <c r="X126" s="272"/>
      <c r="Y126" s="287"/>
      <c r="Z126" s="288"/>
      <c r="AA126" s="289"/>
      <c r="AB126" s="320"/>
      <c r="AC126" s="290"/>
      <c r="AD126" s="278"/>
      <c r="AE126" s="78"/>
      <c r="AF126" s="79"/>
      <c r="AG126" s="79"/>
      <c r="AH126" s="79"/>
      <c r="AI126" s="279"/>
      <c r="AJ126" s="97"/>
      <c r="AK126" s="98"/>
      <c r="AL126" s="98"/>
      <c r="AM126" s="98"/>
      <c r="AN126" s="98"/>
      <c r="AO126" s="99"/>
    </row>
    <row r="127" spans="1:41" ht="39.950000000000003" customHeight="1" x14ac:dyDescent="0.2">
      <c r="A127" s="260"/>
      <c r="B127" s="261"/>
      <c r="C127" s="262"/>
      <c r="D127" s="265"/>
      <c r="E127" s="280"/>
      <c r="F127" s="315"/>
      <c r="G127" s="316"/>
      <c r="H127" s="307"/>
      <c r="I127" s="308"/>
      <c r="J127" s="317"/>
      <c r="K127" s="310"/>
      <c r="L127" s="318" t="s">
        <v>176</v>
      </c>
      <c r="M127" s="321">
        <v>0.16666666699999999</v>
      </c>
      <c r="N127" s="36" t="s">
        <v>42</v>
      </c>
      <c r="O127" s="226">
        <v>0.25</v>
      </c>
      <c r="P127" s="195">
        <v>0.5</v>
      </c>
      <c r="Q127" s="195">
        <v>0.75</v>
      </c>
      <c r="R127" s="196">
        <v>1</v>
      </c>
      <c r="S127" s="88">
        <f t="shared" ref="S127" si="563">SUM(O127:O127)*M127</f>
        <v>4.1666666749999998E-2</v>
      </c>
      <c r="T127" s="89">
        <f t="shared" ref="T127" si="564">SUM(P127:P127)*M127</f>
        <v>8.3333333499999995E-2</v>
      </c>
      <c r="U127" s="89">
        <f t="shared" ref="U127" si="565">SUM(Q127:Q127)*M127</f>
        <v>0.12500000024999999</v>
      </c>
      <c r="V127" s="90">
        <f t="shared" ref="V127" si="566">SUM(R127:R127)*M127</f>
        <v>0.16666666699999999</v>
      </c>
      <c r="W127" s="91">
        <f t="shared" si="299"/>
        <v>0.16666666699999999</v>
      </c>
      <c r="X127" s="272"/>
      <c r="Y127" s="287"/>
      <c r="Z127" s="288"/>
      <c r="AA127" s="289"/>
      <c r="AB127" s="320"/>
      <c r="AC127" s="290"/>
      <c r="AD127" s="278"/>
      <c r="AE127" s="51" t="str">
        <f t="shared" ref="AE127" si="567">+IF(Q128&gt;Q127,"SUPERADA",IF(Q128=Q127,"EQUILIBRADA",IF(Q128&lt;Q127,"PARA MEJORAR")))</f>
        <v>PARA MEJORAR</v>
      </c>
      <c r="AF127" s="79"/>
      <c r="AG127" s="79"/>
      <c r="AH127" s="79"/>
      <c r="AI127" s="279"/>
      <c r="AJ127" s="97"/>
      <c r="AK127" s="98"/>
      <c r="AL127" s="98"/>
      <c r="AM127" s="98"/>
      <c r="AN127" s="98"/>
      <c r="AO127" s="99"/>
    </row>
    <row r="128" spans="1:41" ht="39.950000000000003" customHeight="1" thickBot="1" x14ac:dyDescent="0.25">
      <c r="A128" s="260"/>
      <c r="B128" s="261"/>
      <c r="C128" s="262"/>
      <c r="D128" s="265"/>
      <c r="E128" s="295"/>
      <c r="F128" s="315"/>
      <c r="G128" s="323"/>
      <c r="H128" s="307"/>
      <c r="I128" s="308"/>
      <c r="J128" s="324"/>
      <c r="K128" s="310"/>
      <c r="L128" s="325"/>
      <c r="M128" s="312"/>
      <c r="N128" s="65" t="s">
        <v>48</v>
      </c>
      <c r="O128" s="106">
        <v>0</v>
      </c>
      <c r="P128" s="107">
        <v>0</v>
      </c>
      <c r="Q128" s="107">
        <v>0</v>
      </c>
      <c r="R128" s="108">
        <v>0</v>
      </c>
      <c r="S128" s="109">
        <f t="shared" ref="S128" si="568">SUM(O128:O128)*M127</f>
        <v>0</v>
      </c>
      <c r="T128" s="110">
        <f t="shared" ref="T128" si="569">SUM(P128:P128)*M127</f>
        <v>0</v>
      </c>
      <c r="U128" s="110">
        <f t="shared" ref="U128" si="570">SUM(Q128:Q128)*M127</f>
        <v>0</v>
      </c>
      <c r="V128" s="111">
        <f t="shared" ref="V128" si="571">SUM(R128:R128)*M127</f>
        <v>0</v>
      </c>
      <c r="W128" s="112">
        <f t="shared" si="299"/>
        <v>0</v>
      </c>
      <c r="X128" s="326"/>
      <c r="Y128" s="327"/>
      <c r="Z128" s="328"/>
      <c r="AA128" s="329"/>
      <c r="AB128" s="330"/>
      <c r="AC128" s="290"/>
      <c r="AD128" s="278"/>
      <c r="AE128" s="78"/>
      <c r="AF128" s="78"/>
      <c r="AG128" s="79"/>
      <c r="AH128" s="79"/>
      <c r="AI128" s="279"/>
      <c r="AJ128" s="97"/>
      <c r="AK128" s="98"/>
      <c r="AL128" s="98"/>
      <c r="AM128" s="98"/>
      <c r="AN128" s="98"/>
      <c r="AO128" s="99"/>
    </row>
    <row r="129" spans="1:41" ht="39.950000000000003" customHeight="1" x14ac:dyDescent="0.2">
      <c r="A129" s="260"/>
      <c r="B129" s="261"/>
      <c r="C129" s="262"/>
      <c r="D129" s="265"/>
      <c r="E129" s="264">
        <v>9</v>
      </c>
      <c r="F129" s="305" t="s">
        <v>177</v>
      </c>
      <c r="G129" s="331" t="s">
        <v>178</v>
      </c>
      <c r="H129" s="332">
        <v>15</v>
      </c>
      <c r="I129" s="333" t="s">
        <v>179</v>
      </c>
      <c r="J129" s="333" t="s">
        <v>180</v>
      </c>
      <c r="K129" s="269">
        <v>0.56000000000000005</v>
      </c>
      <c r="L129" s="334" t="s">
        <v>181</v>
      </c>
      <c r="M129" s="335">
        <v>0.1</v>
      </c>
      <c r="N129" s="36" t="s">
        <v>42</v>
      </c>
      <c r="O129" s="233">
        <v>0.1</v>
      </c>
      <c r="P129" s="85">
        <v>1</v>
      </c>
      <c r="Q129" s="85">
        <v>1</v>
      </c>
      <c r="R129" s="87">
        <v>1</v>
      </c>
      <c r="S129" s="41">
        <f t="shared" ref="S129" si="572">SUM(O129:O129)*M129</f>
        <v>1.0000000000000002E-2</v>
      </c>
      <c r="T129" s="42">
        <f t="shared" ref="T129" si="573">SUM(P129:P129)*M129</f>
        <v>0.1</v>
      </c>
      <c r="U129" s="42">
        <f t="shared" ref="U129" si="574">SUM(Q129:Q129)*M129</f>
        <v>0.1</v>
      </c>
      <c r="V129" s="43">
        <f t="shared" ref="V129" si="575">SUM(R129:R129)*M129</f>
        <v>0.1</v>
      </c>
      <c r="W129" s="44">
        <f t="shared" si="299"/>
        <v>0.1</v>
      </c>
      <c r="X129" s="272">
        <f>+S134+S136+S130+S132</f>
        <v>0.13</v>
      </c>
      <c r="Y129" s="287">
        <f t="shared" ref="Y129:AB129" si="576">+T134+T136+T130+T132</f>
        <v>0.13</v>
      </c>
      <c r="Z129" s="288">
        <f t="shared" si="576"/>
        <v>0.56000000000000005</v>
      </c>
      <c r="AA129" s="289">
        <f t="shared" si="576"/>
        <v>0</v>
      </c>
      <c r="AB129" s="276">
        <f t="shared" si="576"/>
        <v>0.56000000000000005</v>
      </c>
      <c r="AC129" s="290"/>
      <c r="AD129" s="278"/>
      <c r="AE129" s="51" t="str">
        <f t="shared" ref="AE129" si="577">+IF(Q130&gt;Q129,"SUPERADA",IF(Q130=Q129,"EQUILIBRADA",IF(Q130&lt;Q129,"PARA MEJORAR")))</f>
        <v>EQUILIBRADA</v>
      </c>
      <c r="AF129" s="79" t="str">
        <f>IF(COUNTIF(AE129:AE136,"PARA MEJORAR")&gt;=1,"PARA MEJORAR","BIEN")</f>
        <v>PARA MEJORAR</v>
      </c>
      <c r="AG129" s="79"/>
      <c r="AH129" s="79"/>
      <c r="AI129" s="279"/>
      <c r="AJ129" s="221"/>
      <c r="AK129" s="222"/>
      <c r="AL129" s="222"/>
      <c r="AM129" s="222"/>
      <c r="AN129" s="222"/>
      <c r="AO129" s="223"/>
    </row>
    <row r="130" spans="1:41" ht="39.950000000000003" customHeight="1" thickBot="1" x14ac:dyDescent="0.25">
      <c r="A130" s="260"/>
      <c r="B130" s="261"/>
      <c r="C130" s="262"/>
      <c r="D130" s="265"/>
      <c r="E130" s="280"/>
      <c r="F130" s="315"/>
      <c r="G130" s="336"/>
      <c r="H130" s="337"/>
      <c r="I130" s="338"/>
      <c r="J130" s="338"/>
      <c r="K130" s="284"/>
      <c r="L130" s="339"/>
      <c r="M130" s="340"/>
      <c r="N130" s="65" t="s">
        <v>48</v>
      </c>
      <c r="O130" s="193">
        <v>1</v>
      </c>
      <c r="P130" s="67">
        <v>1</v>
      </c>
      <c r="Q130" s="67">
        <v>1</v>
      </c>
      <c r="R130" s="96">
        <v>0</v>
      </c>
      <c r="S130" s="68">
        <f t="shared" ref="S130" si="578">SUM(O130:O130)*M129</f>
        <v>0.1</v>
      </c>
      <c r="T130" s="69">
        <f t="shared" ref="T130" si="579">SUM(P130:P130)*M129</f>
        <v>0.1</v>
      </c>
      <c r="U130" s="69">
        <f t="shared" ref="U130" si="580">SUM(Q130:Q130)*M129</f>
        <v>0.1</v>
      </c>
      <c r="V130" s="70">
        <f t="shared" ref="V130" si="581">SUM(R130:R130)*M129</f>
        <v>0</v>
      </c>
      <c r="W130" s="71">
        <f t="shared" si="299"/>
        <v>0.1</v>
      </c>
      <c r="X130" s="272"/>
      <c r="Y130" s="287"/>
      <c r="Z130" s="288"/>
      <c r="AA130" s="289"/>
      <c r="AB130" s="276"/>
      <c r="AC130" s="290"/>
      <c r="AD130" s="278"/>
      <c r="AE130" s="78"/>
      <c r="AF130" s="79"/>
      <c r="AG130" s="79"/>
      <c r="AH130" s="79"/>
      <c r="AI130" s="279"/>
      <c r="AJ130" s="97"/>
      <c r="AK130" s="98"/>
      <c r="AL130" s="98"/>
      <c r="AM130" s="98"/>
      <c r="AN130" s="98"/>
      <c r="AO130" s="99"/>
    </row>
    <row r="131" spans="1:41" ht="39.950000000000003" customHeight="1" x14ac:dyDescent="0.2">
      <c r="A131" s="260"/>
      <c r="B131" s="261"/>
      <c r="C131" s="262"/>
      <c r="D131" s="265"/>
      <c r="E131" s="280"/>
      <c r="F131" s="315"/>
      <c r="G131" s="336"/>
      <c r="H131" s="337"/>
      <c r="I131" s="338"/>
      <c r="J131" s="338"/>
      <c r="K131" s="284"/>
      <c r="L131" s="339" t="s">
        <v>182</v>
      </c>
      <c r="M131" s="340">
        <v>0.3</v>
      </c>
      <c r="N131" s="36" t="s">
        <v>42</v>
      </c>
      <c r="O131" s="194">
        <v>0</v>
      </c>
      <c r="P131" s="195">
        <v>0.3</v>
      </c>
      <c r="Q131" s="195">
        <v>1</v>
      </c>
      <c r="R131" s="196">
        <v>1</v>
      </c>
      <c r="S131" s="88">
        <f t="shared" ref="S131" si="582">SUM(O131:O131)*M131</f>
        <v>0</v>
      </c>
      <c r="T131" s="89">
        <f t="shared" ref="T131" si="583">SUM(P131:P131)*M131</f>
        <v>0.09</v>
      </c>
      <c r="U131" s="89">
        <f t="shared" ref="U131" si="584">SUM(Q131:Q131)*M131</f>
        <v>0.3</v>
      </c>
      <c r="V131" s="90">
        <f t="shared" ref="V131" si="585">SUM(R131:R131)*M131</f>
        <v>0.3</v>
      </c>
      <c r="W131" s="91">
        <f t="shared" si="299"/>
        <v>0.3</v>
      </c>
      <c r="X131" s="272"/>
      <c r="Y131" s="287"/>
      <c r="Z131" s="288"/>
      <c r="AA131" s="289"/>
      <c r="AB131" s="276"/>
      <c r="AC131" s="290"/>
      <c r="AD131" s="278"/>
      <c r="AE131" s="51" t="str">
        <f t="shared" ref="AE131" si="586">+IF(Q132&gt;Q131,"SUPERADA",IF(Q132=Q131,"EQUILIBRADA",IF(Q132&lt;Q131,"PARA MEJORAR")))</f>
        <v>EQUILIBRADA</v>
      </c>
      <c r="AF131" s="79"/>
      <c r="AG131" s="79"/>
      <c r="AH131" s="79"/>
      <c r="AI131" s="279"/>
      <c r="AJ131" s="97"/>
      <c r="AK131" s="98"/>
      <c r="AL131" s="98"/>
      <c r="AM131" s="98"/>
      <c r="AN131" s="98"/>
      <c r="AO131" s="99"/>
    </row>
    <row r="132" spans="1:41" ht="39.950000000000003" customHeight="1" thickBot="1" x14ac:dyDescent="0.25">
      <c r="A132" s="260"/>
      <c r="B132" s="261"/>
      <c r="C132" s="262"/>
      <c r="D132" s="265"/>
      <c r="E132" s="280"/>
      <c r="F132" s="315"/>
      <c r="G132" s="336"/>
      <c r="H132" s="337"/>
      <c r="I132" s="338"/>
      <c r="J132" s="338"/>
      <c r="K132" s="284"/>
      <c r="L132" s="339"/>
      <c r="M132" s="340"/>
      <c r="N132" s="65" t="s">
        <v>48</v>
      </c>
      <c r="O132" s="193">
        <v>0.1</v>
      </c>
      <c r="P132" s="67">
        <v>0.1</v>
      </c>
      <c r="Q132" s="67">
        <v>1</v>
      </c>
      <c r="R132" s="96">
        <v>0</v>
      </c>
      <c r="S132" s="68">
        <f t="shared" ref="S132" si="587">SUM(O132:O132)*M131</f>
        <v>0.03</v>
      </c>
      <c r="T132" s="69">
        <f t="shared" ref="T132" si="588">SUM(P132:P132)*M131</f>
        <v>0.03</v>
      </c>
      <c r="U132" s="69">
        <f t="shared" ref="U132" si="589">SUM(Q132:Q132)*M131</f>
        <v>0.3</v>
      </c>
      <c r="V132" s="70">
        <f t="shared" ref="V132" si="590">SUM(R132:R132)*M131</f>
        <v>0</v>
      </c>
      <c r="W132" s="71">
        <f t="shared" si="299"/>
        <v>0.3</v>
      </c>
      <c r="X132" s="272"/>
      <c r="Y132" s="287"/>
      <c r="Z132" s="288"/>
      <c r="AA132" s="289"/>
      <c r="AB132" s="276"/>
      <c r="AC132" s="290"/>
      <c r="AD132" s="278"/>
      <c r="AE132" s="78"/>
      <c r="AF132" s="79"/>
      <c r="AG132" s="79"/>
      <c r="AH132" s="79"/>
      <c r="AI132" s="279"/>
      <c r="AJ132" s="97"/>
      <c r="AK132" s="98"/>
      <c r="AL132" s="98"/>
      <c r="AM132" s="98"/>
      <c r="AN132" s="98"/>
      <c r="AO132" s="99"/>
    </row>
    <row r="133" spans="1:41" ht="39.950000000000003" customHeight="1" x14ac:dyDescent="0.2">
      <c r="A133" s="260"/>
      <c r="B133" s="261"/>
      <c r="C133" s="262"/>
      <c r="D133" s="265"/>
      <c r="E133" s="280"/>
      <c r="F133" s="315"/>
      <c r="G133" s="336"/>
      <c r="H133" s="337"/>
      <c r="I133" s="338"/>
      <c r="J133" s="338"/>
      <c r="K133" s="284"/>
      <c r="L133" s="339" t="s">
        <v>183</v>
      </c>
      <c r="M133" s="340">
        <v>0.4</v>
      </c>
      <c r="N133" s="36" t="s">
        <v>42</v>
      </c>
      <c r="O133" s="194">
        <v>0</v>
      </c>
      <c r="P133" s="195">
        <v>0</v>
      </c>
      <c r="Q133" s="195">
        <v>0.4</v>
      </c>
      <c r="R133" s="196">
        <v>1</v>
      </c>
      <c r="S133" s="88">
        <f t="shared" ref="S133" si="591">SUM(O133:O133)*M133</f>
        <v>0</v>
      </c>
      <c r="T133" s="89">
        <f t="shared" ref="T133" si="592">SUM(P133:P133)*M133</f>
        <v>0</v>
      </c>
      <c r="U133" s="89">
        <f t="shared" ref="U133" si="593">SUM(Q133:Q133)*M133</f>
        <v>0.16000000000000003</v>
      </c>
      <c r="V133" s="90">
        <f t="shared" ref="V133" si="594">SUM(R133:R133)*M133</f>
        <v>0.4</v>
      </c>
      <c r="W133" s="91">
        <f t="shared" ref="W133:W196" si="595">MAX(S133:V133)</f>
        <v>0.4</v>
      </c>
      <c r="X133" s="272"/>
      <c r="Y133" s="287"/>
      <c r="Z133" s="288"/>
      <c r="AA133" s="289"/>
      <c r="AB133" s="276"/>
      <c r="AC133" s="290"/>
      <c r="AD133" s="278"/>
      <c r="AE133" s="51" t="str">
        <f t="shared" ref="AE133" si="596">+IF(Q134&gt;Q133,"SUPERADA",IF(Q134=Q133,"EQUILIBRADA",IF(Q134&lt;Q133,"PARA MEJORAR")))</f>
        <v>EQUILIBRADA</v>
      </c>
      <c r="AF133" s="79"/>
      <c r="AG133" s="79"/>
      <c r="AH133" s="79"/>
      <c r="AI133" s="279"/>
      <c r="AJ133" s="97"/>
      <c r="AK133" s="98"/>
      <c r="AL133" s="98"/>
      <c r="AM133" s="98"/>
      <c r="AN133" s="98"/>
      <c r="AO133" s="99"/>
    </row>
    <row r="134" spans="1:41" ht="39.950000000000003" customHeight="1" thickBot="1" x14ac:dyDescent="0.25">
      <c r="A134" s="260"/>
      <c r="B134" s="261"/>
      <c r="C134" s="262"/>
      <c r="D134" s="265"/>
      <c r="E134" s="280"/>
      <c r="F134" s="315"/>
      <c r="G134" s="336"/>
      <c r="H134" s="337"/>
      <c r="I134" s="338"/>
      <c r="J134" s="338"/>
      <c r="K134" s="284"/>
      <c r="L134" s="339"/>
      <c r="M134" s="340"/>
      <c r="N134" s="65" t="s">
        <v>48</v>
      </c>
      <c r="O134" s="193">
        <v>0</v>
      </c>
      <c r="P134" s="67">
        <v>0</v>
      </c>
      <c r="Q134" s="67">
        <v>0.4</v>
      </c>
      <c r="R134" s="96">
        <v>0</v>
      </c>
      <c r="S134" s="68">
        <f t="shared" ref="S134" si="597">SUM(O134:O134)*M133</f>
        <v>0</v>
      </c>
      <c r="T134" s="69">
        <f t="shared" ref="T134" si="598">SUM(P134:P134)*M133</f>
        <v>0</v>
      </c>
      <c r="U134" s="69">
        <f t="shared" ref="U134" si="599">SUM(Q134:Q134)*M133</f>
        <v>0.16000000000000003</v>
      </c>
      <c r="V134" s="70">
        <f t="shared" ref="V134" si="600">SUM(R134:R134)*M133</f>
        <v>0</v>
      </c>
      <c r="W134" s="71">
        <f t="shared" si="595"/>
        <v>0.16000000000000003</v>
      </c>
      <c r="X134" s="272"/>
      <c r="Y134" s="287"/>
      <c r="Z134" s="288"/>
      <c r="AA134" s="289"/>
      <c r="AB134" s="276"/>
      <c r="AC134" s="290"/>
      <c r="AD134" s="278"/>
      <c r="AE134" s="78"/>
      <c r="AF134" s="79"/>
      <c r="AG134" s="79"/>
      <c r="AH134" s="79"/>
      <c r="AI134" s="279"/>
      <c r="AJ134" s="97"/>
      <c r="AK134" s="98"/>
      <c r="AL134" s="98"/>
      <c r="AM134" s="98"/>
      <c r="AN134" s="98"/>
      <c r="AO134" s="99"/>
    </row>
    <row r="135" spans="1:41" ht="39.950000000000003" customHeight="1" x14ac:dyDescent="0.2">
      <c r="A135" s="260"/>
      <c r="B135" s="261"/>
      <c r="C135" s="262"/>
      <c r="D135" s="265"/>
      <c r="E135" s="280"/>
      <c r="F135" s="315"/>
      <c r="G135" s="336"/>
      <c r="H135" s="337"/>
      <c r="I135" s="338"/>
      <c r="J135" s="338"/>
      <c r="K135" s="284"/>
      <c r="L135" s="339" t="s">
        <v>184</v>
      </c>
      <c r="M135" s="340">
        <v>0.2</v>
      </c>
      <c r="N135" s="36" t="s">
        <v>42</v>
      </c>
      <c r="O135" s="194">
        <v>0</v>
      </c>
      <c r="P135" s="195">
        <v>0</v>
      </c>
      <c r="Q135" s="195">
        <v>0.25</v>
      </c>
      <c r="R135" s="196">
        <v>1</v>
      </c>
      <c r="S135" s="88">
        <f t="shared" ref="S135" si="601">SUM(O135:O135)*M135</f>
        <v>0</v>
      </c>
      <c r="T135" s="89">
        <f t="shared" ref="T135" si="602">SUM(P135:P135)*M135</f>
        <v>0</v>
      </c>
      <c r="U135" s="89">
        <f t="shared" ref="U135" si="603">SUM(Q135:Q135)*M135</f>
        <v>0.05</v>
      </c>
      <c r="V135" s="90">
        <f t="shared" ref="V135" si="604">SUM(R135:R135)*M135</f>
        <v>0.2</v>
      </c>
      <c r="W135" s="91">
        <f t="shared" si="595"/>
        <v>0.2</v>
      </c>
      <c r="X135" s="272"/>
      <c r="Y135" s="287"/>
      <c r="Z135" s="288"/>
      <c r="AA135" s="289"/>
      <c r="AB135" s="276"/>
      <c r="AC135" s="290"/>
      <c r="AD135" s="278"/>
      <c r="AE135" s="51" t="str">
        <f t="shared" ref="AE135" si="605">+IF(Q136&gt;Q135,"SUPERADA",IF(Q136=Q135,"EQUILIBRADA",IF(Q136&lt;Q135,"PARA MEJORAR")))</f>
        <v>PARA MEJORAR</v>
      </c>
      <c r="AF135" s="79"/>
      <c r="AG135" s="79"/>
      <c r="AH135" s="79"/>
      <c r="AI135" s="279"/>
      <c r="AJ135" s="97"/>
      <c r="AK135" s="98"/>
      <c r="AL135" s="98"/>
      <c r="AM135" s="98"/>
      <c r="AN135" s="98"/>
      <c r="AO135" s="99"/>
    </row>
    <row r="136" spans="1:41" ht="39.950000000000003" customHeight="1" thickBot="1" x14ac:dyDescent="0.25">
      <c r="A136" s="260"/>
      <c r="B136" s="261"/>
      <c r="C136" s="262"/>
      <c r="D136" s="265"/>
      <c r="E136" s="280"/>
      <c r="F136" s="315"/>
      <c r="G136" s="341"/>
      <c r="H136" s="342"/>
      <c r="I136" s="343"/>
      <c r="J136" s="343"/>
      <c r="K136" s="299"/>
      <c r="L136" s="344"/>
      <c r="M136" s="345"/>
      <c r="N136" s="65" t="s">
        <v>48</v>
      </c>
      <c r="O136" s="235">
        <v>0</v>
      </c>
      <c r="P136" s="107">
        <v>0</v>
      </c>
      <c r="Q136" s="107">
        <v>0</v>
      </c>
      <c r="R136" s="108">
        <v>0</v>
      </c>
      <c r="S136" s="109">
        <f t="shared" ref="S136" si="606">SUM(O136:O136)*M135</f>
        <v>0</v>
      </c>
      <c r="T136" s="110">
        <f t="shared" ref="T136" si="607">SUM(P136:P136)*M135</f>
        <v>0</v>
      </c>
      <c r="U136" s="110">
        <f t="shared" ref="U136" si="608">SUM(Q136:Q136)*M135</f>
        <v>0</v>
      </c>
      <c r="V136" s="111">
        <f t="shared" ref="V136" si="609">SUM(R136:R136)*M135</f>
        <v>0</v>
      </c>
      <c r="W136" s="112">
        <f t="shared" si="595"/>
        <v>0</v>
      </c>
      <c r="X136" s="326"/>
      <c r="Y136" s="327"/>
      <c r="Z136" s="328"/>
      <c r="AA136" s="329"/>
      <c r="AB136" s="346"/>
      <c r="AC136" s="290"/>
      <c r="AD136" s="278"/>
      <c r="AE136" s="78"/>
      <c r="AF136" s="78"/>
      <c r="AG136" s="79"/>
      <c r="AH136" s="79"/>
      <c r="AI136" s="279"/>
      <c r="AJ136" s="97"/>
      <c r="AK136" s="98"/>
      <c r="AL136" s="98"/>
      <c r="AM136" s="98"/>
      <c r="AN136" s="98"/>
      <c r="AO136" s="99"/>
    </row>
    <row r="137" spans="1:41" ht="39.950000000000003" customHeight="1" x14ac:dyDescent="0.2">
      <c r="A137" s="260"/>
      <c r="B137" s="261"/>
      <c r="C137" s="262"/>
      <c r="D137" s="265"/>
      <c r="E137" s="280"/>
      <c r="F137" s="265"/>
      <c r="G137" s="347" t="s">
        <v>185</v>
      </c>
      <c r="H137" s="282">
        <v>16</v>
      </c>
      <c r="I137" s="348" t="s">
        <v>186</v>
      </c>
      <c r="J137" s="348" t="s">
        <v>187</v>
      </c>
      <c r="K137" s="284">
        <v>0.625</v>
      </c>
      <c r="L137" s="349" t="s">
        <v>188</v>
      </c>
      <c r="M137" s="350">
        <v>0.4</v>
      </c>
      <c r="N137" s="36" t="s">
        <v>42</v>
      </c>
      <c r="O137" s="37">
        <v>0</v>
      </c>
      <c r="P137" s="38">
        <v>0.4</v>
      </c>
      <c r="Q137" s="38">
        <v>0.75</v>
      </c>
      <c r="R137" s="116">
        <v>1</v>
      </c>
      <c r="S137" s="41">
        <f t="shared" ref="S137" si="610">SUM(O137:O137)*M137</f>
        <v>0</v>
      </c>
      <c r="T137" s="42">
        <f t="shared" ref="T137" si="611">SUM(P137:P137)*M137</f>
        <v>0.16000000000000003</v>
      </c>
      <c r="U137" s="42">
        <f t="shared" ref="U137" si="612">SUM(Q137:Q137)*M137</f>
        <v>0.30000000000000004</v>
      </c>
      <c r="V137" s="43">
        <f t="shared" ref="V137" si="613">SUM(R137:R137)*M137</f>
        <v>0.4</v>
      </c>
      <c r="W137" s="44">
        <f t="shared" si="595"/>
        <v>0.4</v>
      </c>
      <c r="X137" s="313">
        <f>S140+S142+S138</f>
        <v>0.13320000000000001</v>
      </c>
      <c r="Y137" s="273">
        <f t="shared" ref="Y137:AB137" si="614">T140+T142+T138</f>
        <v>0.47500000000000003</v>
      </c>
      <c r="Z137" s="274">
        <f t="shared" si="614"/>
        <v>0.625</v>
      </c>
      <c r="AA137" s="275">
        <f t="shared" si="614"/>
        <v>0</v>
      </c>
      <c r="AB137" s="351">
        <f t="shared" si="614"/>
        <v>0.625</v>
      </c>
      <c r="AC137" s="290"/>
      <c r="AD137" s="278"/>
      <c r="AE137" s="51" t="str">
        <f t="shared" ref="AE137" si="615">+IF(Q138&gt;Q137,"SUPERADA",IF(Q138=Q137,"EQUILIBRADA",IF(Q138&lt;Q137,"PARA MEJORAR")))</f>
        <v>SUPERADA</v>
      </c>
      <c r="AF137" s="51" t="str">
        <f>IF(COUNTIF(AE137:AE142,"PARA MEJORAR")&gt;=1,"PARA MEJORAR","BIEN")</f>
        <v>BIEN</v>
      </c>
      <c r="AG137" s="79"/>
      <c r="AH137" s="79"/>
      <c r="AI137" s="279"/>
      <c r="AJ137" s="221"/>
      <c r="AK137" s="222"/>
      <c r="AL137" s="222"/>
      <c r="AM137" s="222"/>
      <c r="AN137" s="222"/>
      <c r="AO137" s="223"/>
    </row>
    <row r="138" spans="1:41" ht="39.950000000000003" customHeight="1" thickBot="1" x14ac:dyDescent="0.25">
      <c r="A138" s="260"/>
      <c r="B138" s="261"/>
      <c r="C138" s="262"/>
      <c r="D138" s="265"/>
      <c r="E138" s="280"/>
      <c r="F138" s="265"/>
      <c r="G138" s="347"/>
      <c r="H138" s="282"/>
      <c r="I138" s="348"/>
      <c r="J138" s="348"/>
      <c r="K138" s="284"/>
      <c r="L138" s="285"/>
      <c r="M138" s="352"/>
      <c r="N138" s="65" t="s">
        <v>48</v>
      </c>
      <c r="O138" s="66">
        <v>0.33300000000000002</v>
      </c>
      <c r="P138" s="67">
        <v>1</v>
      </c>
      <c r="Q138" s="67">
        <v>1</v>
      </c>
      <c r="R138" s="96">
        <v>0</v>
      </c>
      <c r="S138" s="68">
        <f t="shared" ref="S138" si="616">SUM(O138:O138)*M137</f>
        <v>0.13320000000000001</v>
      </c>
      <c r="T138" s="69">
        <f t="shared" ref="T138" si="617">SUM(P138:P138)*M137</f>
        <v>0.4</v>
      </c>
      <c r="U138" s="69">
        <f t="shared" ref="U138" si="618">SUM(Q138:Q138)*M137</f>
        <v>0.4</v>
      </c>
      <c r="V138" s="70">
        <f t="shared" ref="V138" si="619">SUM(R138:R138)*M137</f>
        <v>0</v>
      </c>
      <c r="W138" s="71">
        <f t="shared" si="595"/>
        <v>0.4</v>
      </c>
      <c r="X138" s="272"/>
      <c r="Y138" s="287"/>
      <c r="Z138" s="288"/>
      <c r="AA138" s="289"/>
      <c r="AB138" s="276"/>
      <c r="AC138" s="290"/>
      <c r="AD138" s="278"/>
      <c r="AE138" s="78"/>
      <c r="AF138" s="79"/>
      <c r="AG138" s="79"/>
      <c r="AH138" s="79"/>
      <c r="AI138" s="279"/>
      <c r="AJ138" s="97"/>
      <c r="AK138" s="98"/>
      <c r="AL138" s="98"/>
      <c r="AM138" s="98"/>
      <c r="AN138" s="98"/>
      <c r="AO138" s="99"/>
    </row>
    <row r="139" spans="1:41" ht="39.950000000000003" customHeight="1" x14ac:dyDescent="0.2">
      <c r="A139" s="260"/>
      <c r="B139" s="261"/>
      <c r="C139" s="262"/>
      <c r="D139" s="265"/>
      <c r="E139" s="280"/>
      <c r="F139" s="265"/>
      <c r="G139" s="347"/>
      <c r="H139" s="282"/>
      <c r="I139" s="348"/>
      <c r="J139" s="348"/>
      <c r="K139" s="284"/>
      <c r="L139" s="291" t="s">
        <v>189</v>
      </c>
      <c r="M139" s="353">
        <v>0.3</v>
      </c>
      <c r="N139" s="36" t="s">
        <v>42</v>
      </c>
      <c r="O139" s="226">
        <v>0</v>
      </c>
      <c r="P139" s="195">
        <v>0.25</v>
      </c>
      <c r="Q139" s="195">
        <v>0.75</v>
      </c>
      <c r="R139" s="196">
        <v>1</v>
      </c>
      <c r="S139" s="88">
        <f t="shared" ref="S139" si="620">SUM(O139:O139)*M139</f>
        <v>0</v>
      </c>
      <c r="T139" s="89">
        <f t="shared" ref="T139" si="621">SUM(P139:P139)*M139</f>
        <v>7.4999999999999997E-2</v>
      </c>
      <c r="U139" s="89">
        <f t="shared" ref="U139" si="622">SUM(Q139:Q139)*M139</f>
        <v>0.22499999999999998</v>
      </c>
      <c r="V139" s="90">
        <f t="shared" ref="V139" si="623">SUM(R139:R139)*M139</f>
        <v>0.3</v>
      </c>
      <c r="W139" s="91">
        <f t="shared" si="595"/>
        <v>0.3</v>
      </c>
      <c r="X139" s="272"/>
      <c r="Y139" s="287"/>
      <c r="Z139" s="288"/>
      <c r="AA139" s="289"/>
      <c r="AB139" s="276"/>
      <c r="AC139" s="290"/>
      <c r="AD139" s="278"/>
      <c r="AE139" s="51" t="str">
        <f t="shared" ref="AE139" si="624">+IF(Q140&gt;Q139,"SUPERADA",IF(Q140=Q139,"EQUILIBRADA",IF(Q140&lt;Q139,"PARA MEJORAR")))</f>
        <v>EQUILIBRADA</v>
      </c>
      <c r="AF139" s="79"/>
      <c r="AG139" s="79"/>
      <c r="AH139" s="79"/>
      <c r="AI139" s="279"/>
      <c r="AJ139" s="97"/>
      <c r="AK139" s="98"/>
      <c r="AL139" s="98"/>
      <c r="AM139" s="98"/>
      <c r="AN139" s="98"/>
      <c r="AO139" s="99"/>
    </row>
    <row r="140" spans="1:41" ht="39.950000000000003" customHeight="1" thickBot="1" x14ac:dyDescent="0.25">
      <c r="A140" s="260"/>
      <c r="B140" s="261"/>
      <c r="C140" s="262"/>
      <c r="D140" s="265"/>
      <c r="E140" s="280"/>
      <c r="F140" s="265"/>
      <c r="G140" s="347"/>
      <c r="H140" s="282"/>
      <c r="I140" s="348"/>
      <c r="J140" s="348"/>
      <c r="K140" s="284"/>
      <c r="L140" s="285"/>
      <c r="M140" s="352"/>
      <c r="N140" s="65" t="s">
        <v>48</v>
      </c>
      <c r="O140" s="66">
        <v>0</v>
      </c>
      <c r="P140" s="67">
        <v>0.25</v>
      </c>
      <c r="Q140" s="67">
        <v>0.75</v>
      </c>
      <c r="R140" s="96">
        <v>0</v>
      </c>
      <c r="S140" s="68">
        <f t="shared" ref="S140" si="625">SUM(O140:O140)*M139</f>
        <v>0</v>
      </c>
      <c r="T140" s="69">
        <f t="shared" ref="T140" si="626">SUM(P140:P140)*M139</f>
        <v>7.4999999999999997E-2</v>
      </c>
      <c r="U140" s="69">
        <f t="shared" ref="U140" si="627">SUM(Q140:Q140)*M139</f>
        <v>0.22499999999999998</v>
      </c>
      <c r="V140" s="70">
        <f t="shared" ref="V140" si="628">SUM(R140:R140)*M139</f>
        <v>0</v>
      </c>
      <c r="W140" s="71">
        <f t="shared" si="595"/>
        <v>0.22499999999999998</v>
      </c>
      <c r="X140" s="272"/>
      <c r="Y140" s="287"/>
      <c r="Z140" s="288"/>
      <c r="AA140" s="289"/>
      <c r="AB140" s="276"/>
      <c r="AC140" s="290"/>
      <c r="AD140" s="278"/>
      <c r="AE140" s="78"/>
      <c r="AF140" s="79"/>
      <c r="AG140" s="79"/>
      <c r="AH140" s="79"/>
      <c r="AI140" s="279"/>
      <c r="AJ140" s="97"/>
      <c r="AK140" s="98"/>
      <c r="AL140" s="98"/>
      <c r="AM140" s="98"/>
      <c r="AN140" s="98"/>
      <c r="AO140" s="99"/>
    </row>
    <row r="141" spans="1:41" ht="39.950000000000003" customHeight="1" x14ac:dyDescent="0.2">
      <c r="A141" s="260"/>
      <c r="B141" s="261"/>
      <c r="C141" s="262"/>
      <c r="D141" s="265"/>
      <c r="E141" s="280"/>
      <c r="F141" s="265"/>
      <c r="G141" s="347"/>
      <c r="H141" s="282"/>
      <c r="I141" s="348"/>
      <c r="J141" s="348"/>
      <c r="K141" s="284"/>
      <c r="L141" s="291" t="s">
        <v>190</v>
      </c>
      <c r="M141" s="353">
        <v>0.3</v>
      </c>
      <c r="N141" s="36" t="s">
        <v>42</v>
      </c>
      <c r="O141" s="226">
        <v>0</v>
      </c>
      <c r="P141" s="195">
        <v>0</v>
      </c>
      <c r="Q141" s="195">
        <v>0</v>
      </c>
      <c r="R141" s="196">
        <v>1</v>
      </c>
      <c r="S141" s="88">
        <f t="shared" ref="S141" si="629">SUM(O141:O141)*M141</f>
        <v>0</v>
      </c>
      <c r="T141" s="89">
        <f t="shared" ref="T141" si="630">SUM(P141:P141)*M141</f>
        <v>0</v>
      </c>
      <c r="U141" s="89">
        <f t="shared" ref="U141" si="631">SUM(Q141:Q141)*M141</f>
        <v>0</v>
      </c>
      <c r="V141" s="90">
        <f t="shared" ref="V141" si="632">SUM(R141:R141)*M141</f>
        <v>0.3</v>
      </c>
      <c r="W141" s="91">
        <f t="shared" si="595"/>
        <v>0.3</v>
      </c>
      <c r="X141" s="272"/>
      <c r="Y141" s="287"/>
      <c r="Z141" s="288"/>
      <c r="AA141" s="289"/>
      <c r="AB141" s="276"/>
      <c r="AC141" s="290"/>
      <c r="AD141" s="278"/>
      <c r="AE141" s="51" t="str">
        <f t="shared" ref="AE141" si="633">+IF(Q142&gt;Q141,"SUPERADA",IF(Q142=Q141,"EQUILIBRADA",IF(Q142&lt;Q141,"PARA MEJORAR")))</f>
        <v>EQUILIBRADA</v>
      </c>
      <c r="AF141" s="79"/>
      <c r="AG141" s="79"/>
      <c r="AH141" s="79"/>
      <c r="AI141" s="279"/>
      <c r="AJ141" s="97"/>
      <c r="AK141" s="98"/>
      <c r="AL141" s="98"/>
      <c r="AM141" s="98"/>
      <c r="AN141" s="98"/>
      <c r="AO141" s="99"/>
    </row>
    <row r="142" spans="1:41" ht="39.950000000000003" customHeight="1" thickBot="1" x14ac:dyDescent="0.25">
      <c r="A142" s="260"/>
      <c r="B142" s="261"/>
      <c r="C142" s="262"/>
      <c r="D142" s="265"/>
      <c r="E142" s="280"/>
      <c r="F142" s="265"/>
      <c r="G142" s="347"/>
      <c r="H142" s="282"/>
      <c r="I142" s="348"/>
      <c r="J142" s="348"/>
      <c r="K142" s="299"/>
      <c r="L142" s="349"/>
      <c r="M142" s="350"/>
      <c r="N142" s="65" t="s">
        <v>48</v>
      </c>
      <c r="O142" s="106">
        <v>0</v>
      </c>
      <c r="P142" s="107">
        <v>0</v>
      </c>
      <c r="Q142" s="107">
        <v>0</v>
      </c>
      <c r="R142" s="108">
        <v>0</v>
      </c>
      <c r="S142" s="109">
        <f t="shared" ref="S142" si="634">SUM(O142:O142)*M141</f>
        <v>0</v>
      </c>
      <c r="T142" s="110">
        <f t="shared" ref="T142" si="635">SUM(P142:P142)*M141</f>
        <v>0</v>
      </c>
      <c r="U142" s="110">
        <f t="shared" ref="U142" si="636">SUM(Q142:Q142)*M141</f>
        <v>0</v>
      </c>
      <c r="V142" s="111">
        <f t="shared" ref="V142" si="637">SUM(R142:R142)*M141</f>
        <v>0</v>
      </c>
      <c r="W142" s="112">
        <f t="shared" si="595"/>
        <v>0</v>
      </c>
      <c r="X142" s="326"/>
      <c r="Y142" s="327"/>
      <c r="Z142" s="328"/>
      <c r="AA142" s="329"/>
      <c r="AB142" s="346"/>
      <c r="AC142" s="290"/>
      <c r="AD142" s="278"/>
      <c r="AE142" s="78"/>
      <c r="AF142" s="78"/>
      <c r="AG142" s="79"/>
      <c r="AH142" s="79"/>
      <c r="AI142" s="279"/>
      <c r="AJ142" s="97"/>
      <c r="AK142" s="98"/>
      <c r="AL142" s="98"/>
      <c r="AM142" s="98"/>
      <c r="AN142" s="98"/>
      <c r="AO142" s="99"/>
    </row>
    <row r="143" spans="1:41" ht="39.950000000000003" customHeight="1" x14ac:dyDescent="0.2">
      <c r="A143" s="260"/>
      <c r="B143" s="261"/>
      <c r="C143" s="304">
        <v>8</v>
      </c>
      <c r="D143" s="263" t="s">
        <v>191</v>
      </c>
      <c r="E143" s="264">
        <v>10</v>
      </c>
      <c r="F143" s="305" t="s">
        <v>192</v>
      </c>
      <c r="G143" s="354" t="s">
        <v>193</v>
      </c>
      <c r="H143" s="332">
        <v>17</v>
      </c>
      <c r="I143" s="355" t="s">
        <v>194</v>
      </c>
      <c r="J143" s="355" t="s">
        <v>195</v>
      </c>
      <c r="K143" s="269">
        <v>0.45</v>
      </c>
      <c r="L143" s="334" t="s">
        <v>196</v>
      </c>
      <c r="M143" s="356">
        <v>0.3</v>
      </c>
      <c r="N143" s="36" t="s">
        <v>42</v>
      </c>
      <c r="O143" s="233">
        <v>0.25</v>
      </c>
      <c r="P143" s="85">
        <v>0.5</v>
      </c>
      <c r="Q143" s="85">
        <v>0.75</v>
      </c>
      <c r="R143" s="87">
        <v>1</v>
      </c>
      <c r="S143" s="41">
        <f t="shared" ref="S143" si="638">SUM(O143:O143)*M143</f>
        <v>7.4999999999999997E-2</v>
      </c>
      <c r="T143" s="42">
        <f t="shared" ref="T143" si="639">SUM(P143:P143)*M143</f>
        <v>0.15</v>
      </c>
      <c r="U143" s="42">
        <f t="shared" ref="U143" si="640">SUM(Q143:Q143)*M143</f>
        <v>0.22499999999999998</v>
      </c>
      <c r="V143" s="43">
        <f t="shared" ref="V143" si="641">SUM(R143:R143)*M143</f>
        <v>0.3</v>
      </c>
      <c r="W143" s="44">
        <f t="shared" si="595"/>
        <v>0.3</v>
      </c>
      <c r="X143" s="272">
        <f>+S148+S150+S144+S146</f>
        <v>0</v>
      </c>
      <c r="Y143" s="287">
        <f t="shared" ref="Y143:AB143" si="642">+T148+T150+T144+T146</f>
        <v>0.15</v>
      </c>
      <c r="Z143" s="288">
        <f t="shared" si="642"/>
        <v>0.44999999999999996</v>
      </c>
      <c r="AA143" s="289">
        <f t="shared" si="642"/>
        <v>0</v>
      </c>
      <c r="AB143" s="276">
        <f t="shared" si="642"/>
        <v>0.44999999999999996</v>
      </c>
      <c r="AC143" s="290"/>
      <c r="AD143" s="278"/>
      <c r="AE143" s="51" t="str">
        <f t="shared" ref="AE143" si="643">+IF(Q144&gt;Q143,"SUPERADA",IF(Q144=Q143,"EQUILIBRADA",IF(Q144&lt;Q143,"PARA MEJORAR")))</f>
        <v>EQUILIBRADA</v>
      </c>
      <c r="AF143" s="79" t="str">
        <f>IF(COUNTIF(AE143:AE150,"PARA MEJORAR")&gt;=1,"PARA MEJORAR","BIEN")</f>
        <v>PARA MEJORAR</v>
      </c>
      <c r="AG143" s="51" t="str">
        <f>IF(COUNTIF(AF143:AF150,"PARA MEJORAR")&gt;=1,"PARA MEJORAR","BIEN")</f>
        <v>PARA MEJORAR</v>
      </c>
      <c r="AH143" s="79"/>
      <c r="AI143" s="279"/>
      <c r="AJ143" s="221"/>
      <c r="AK143" s="222"/>
      <c r="AL143" s="222"/>
      <c r="AM143" s="222"/>
      <c r="AN143" s="222"/>
      <c r="AO143" s="223"/>
    </row>
    <row r="144" spans="1:41" ht="39.950000000000003" customHeight="1" thickBot="1" x14ac:dyDescent="0.25">
      <c r="A144" s="260"/>
      <c r="B144" s="261"/>
      <c r="C144" s="262"/>
      <c r="D144" s="265"/>
      <c r="E144" s="280"/>
      <c r="F144" s="315"/>
      <c r="G144" s="357"/>
      <c r="H144" s="337"/>
      <c r="I144" s="358"/>
      <c r="J144" s="358"/>
      <c r="K144" s="284"/>
      <c r="L144" s="339"/>
      <c r="M144" s="359"/>
      <c r="N144" s="65" t="s">
        <v>48</v>
      </c>
      <c r="O144" s="193">
        <v>0</v>
      </c>
      <c r="P144" s="67">
        <v>0.5</v>
      </c>
      <c r="Q144" s="67">
        <v>0.75</v>
      </c>
      <c r="R144" s="96">
        <v>0</v>
      </c>
      <c r="S144" s="68">
        <f t="shared" ref="S144" si="644">SUM(O144:O144)*M143</f>
        <v>0</v>
      </c>
      <c r="T144" s="69">
        <f t="shared" ref="T144" si="645">SUM(P144:P144)*M143</f>
        <v>0.15</v>
      </c>
      <c r="U144" s="69">
        <f t="shared" ref="U144" si="646">SUM(Q144:Q144)*M143</f>
        <v>0.22499999999999998</v>
      </c>
      <c r="V144" s="70">
        <f t="shared" ref="V144" si="647">SUM(R144:R144)*M143</f>
        <v>0</v>
      </c>
      <c r="W144" s="71">
        <f t="shared" si="595"/>
        <v>0.22499999999999998</v>
      </c>
      <c r="X144" s="272"/>
      <c r="Y144" s="287"/>
      <c r="Z144" s="288"/>
      <c r="AA144" s="289"/>
      <c r="AB144" s="276"/>
      <c r="AC144" s="290"/>
      <c r="AD144" s="278"/>
      <c r="AE144" s="78"/>
      <c r="AF144" s="79"/>
      <c r="AG144" s="79"/>
      <c r="AH144" s="79"/>
      <c r="AI144" s="279"/>
      <c r="AJ144" s="97"/>
      <c r="AK144" s="98"/>
      <c r="AL144" s="98"/>
      <c r="AM144" s="98"/>
      <c r="AN144" s="98"/>
      <c r="AO144" s="99"/>
    </row>
    <row r="145" spans="1:41" ht="39.950000000000003" customHeight="1" x14ac:dyDescent="0.2">
      <c r="A145" s="260"/>
      <c r="B145" s="261"/>
      <c r="C145" s="262"/>
      <c r="D145" s="265"/>
      <c r="E145" s="280"/>
      <c r="F145" s="315"/>
      <c r="G145" s="357"/>
      <c r="H145" s="337"/>
      <c r="I145" s="358"/>
      <c r="J145" s="358"/>
      <c r="K145" s="284"/>
      <c r="L145" s="339" t="s">
        <v>197</v>
      </c>
      <c r="M145" s="359">
        <v>0.3</v>
      </c>
      <c r="N145" s="36" t="s">
        <v>42</v>
      </c>
      <c r="O145" s="194">
        <v>0.25</v>
      </c>
      <c r="P145" s="195">
        <v>0.5</v>
      </c>
      <c r="Q145" s="195">
        <v>0.75</v>
      </c>
      <c r="R145" s="196">
        <v>1</v>
      </c>
      <c r="S145" s="88">
        <f t="shared" ref="S145" si="648">SUM(O145:O145)*M145</f>
        <v>7.4999999999999997E-2</v>
      </c>
      <c r="T145" s="89">
        <f t="shared" ref="T145" si="649">SUM(P145:P145)*M145</f>
        <v>0.15</v>
      </c>
      <c r="U145" s="89">
        <f t="shared" ref="U145" si="650">SUM(Q145:Q145)*M145</f>
        <v>0.22499999999999998</v>
      </c>
      <c r="V145" s="90">
        <f t="shared" ref="V145" si="651">SUM(R145:R145)*M145</f>
        <v>0.3</v>
      </c>
      <c r="W145" s="91">
        <f t="shared" si="595"/>
        <v>0.3</v>
      </c>
      <c r="X145" s="272"/>
      <c r="Y145" s="287"/>
      <c r="Z145" s="288"/>
      <c r="AA145" s="289"/>
      <c r="AB145" s="276"/>
      <c r="AC145" s="290"/>
      <c r="AD145" s="278"/>
      <c r="AE145" s="51" t="str">
        <f t="shared" ref="AE145" si="652">+IF(Q146&gt;Q145,"SUPERADA",IF(Q146=Q145,"EQUILIBRADA",IF(Q146&lt;Q145,"PARA MEJORAR")))</f>
        <v>EQUILIBRADA</v>
      </c>
      <c r="AF145" s="79"/>
      <c r="AG145" s="79"/>
      <c r="AH145" s="79"/>
      <c r="AI145" s="279"/>
      <c r="AJ145" s="97"/>
      <c r="AK145" s="98"/>
      <c r="AL145" s="98"/>
      <c r="AM145" s="98"/>
      <c r="AN145" s="98"/>
      <c r="AO145" s="99"/>
    </row>
    <row r="146" spans="1:41" ht="39.950000000000003" customHeight="1" thickBot="1" x14ac:dyDescent="0.25">
      <c r="A146" s="260"/>
      <c r="B146" s="261"/>
      <c r="C146" s="262"/>
      <c r="D146" s="265"/>
      <c r="E146" s="280"/>
      <c r="F146" s="315"/>
      <c r="G146" s="357"/>
      <c r="H146" s="337"/>
      <c r="I146" s="358"/>
      <c r="J146" s="358"/>
      <c r="K146" s="284"/>
      <c r="L146" s="339"/>
      <c r="M146" s="359"/>
      <c r="N146" s="65" t="s">
        <v>48</v>
      </c>
      <c r="O146" s="193">
        <v>0</v>
      </c>
      <c r="P146" s="67">
        <v>0</v>
      </c>
      <c r="Q146" s="67">
        <v>0.75</v>
      </c>
      <c r="R146" s="96">
        <v>0</v>
      </c>
      <c r="S146" s="68">
        <f t="shared" ref="S146" si="653">SUM(O146:O146)*M145</f>
        <v>0</v>
      </c>
      <c r="T146" s="69">
        <f t="shared" ref="T146" si="654">SUM(P146:P146)*M145</f>
        <v>0</v>
      </c>
      <c r="U146" s="69">
        <f t="shared" ref="U146" si="655">SUM(Q146:Q146)*M145</f>
        <v>0.22499999999999998</v>
      </c>
      <c r="V146" s="70">
        <f t="shared" ref="V146" si="656">SUM(R146:R146)*M145</f>
        <v>0</v>
      </c>
      <c r="W146" s="71">
        <f t="shared" si="595"/>
        <v>0.22499999999999998</v>
      </c>
      <c r="X146" s="272"/>
      <c r="Y146" s="287"/>
      <c r="Z146" s="288"/>
      <c r="AA146" s="289"/>
      <c r="AB146" s="276"/>
      <c r="AC146" s="290"/>
      <c r="AD146" s="278"/>
      <c r="AE146" s="78"/>
      <c r="AF146" s="79"/>
      <c r="AG146" s="79"/>
      <c r="AH146" s="79"/>
      <c r="AI146" s="279"/>
      <c r="AJ146" s="97"/>
      <c r="AK146" s="98"/>
      <c r="AL146" s="98"/>
      <c r="AM146" s="98"/>
      <c r="AN146" s="98"/>
      <c r="AO146" s="99"/>
    </row>
    <row r="147" spans="1:41" ht="39.950000000000003" customHeight="1" x14ac:dyDescent="0.2">
      <c r="A147" s="260"/>
      <c r="B147" s="261"/>
      <c r="C147" s="262"/>
      <c r="D147" s="265"/>
      <c r="E147" s="280"/>
      <c r="F147" s="315"/>
      <c r="G147" s="357"/>
      <c r="H147" s="337"/>
      <c r="I147" s="358"/>
      <c r="J147" s="358"/>
      <c r="K147" s="284"/>
      <c r="L147" s="339" t="s">
        <v>198</v>
      </c>
      <c r="M147" s="359">
        <v>0.2</v>
      </c>
      <c r="N147" s="36" t="s">
        <v>42</v>
      </c>
      <c r="O147" s="194">
        <v>0.25</v>
      </c>
      <c r="P147" s="195">
        <v>0.5</v>
      </c>
      <c r="Q147" s="195">
        <v>0.75</v>
      </c>
      <c r="R147" s="196">
        <v>1</v>
      </c>
      <c r="S147" s="88">
        <f t="shared" ref="S147" si="657">SUM(O147:O147)*M147</f>
        <v>0.05</v>
      </c>
      <c r="T147" s="89">
        <f t="shared" ref="T147" si="658">SUM(P147:P147)*M147</f>
        <v>0.1</v>
      </c>
      <c r="U147" s="89">
        <f t="shared" ref="U147" si="659">SUM(Q147:Q147)*M147</f>
        <v>0.15000000000000002</v>
      </c>
      <c r="V147" s="90">
        <f t="shared" ref="V147" si="660">SUM(R147:R147)*M147</f>
        <v>0.2</v>
      </c>
      <c r="W147" s="91">
        <f t="shared" si="595"/>
        <v>0.2</v>
      </c>
      <c r="X147" s="272"/>
      <c r="Y147" s="287"/>
      <c r="Z147" s="288"/>
      <c r="AA147" s="289"/>
      <c r="AB147" s="276"/>
      <c r="AC147" s="290"/>
      <c r="AD147" s="278"/>
      <c r="AE147" s="51" t="str">
        <f t="shared" ref="AE147" si="661">+IF(Q148&gt;Q147,"SUPERADA",IF(Q148=Q147,"EQUILIBRADA",IF(Q148&lt;Q147,"PARA MEJORAR")))</f>
        <v>PARA MEJORAR</v>
      </c>
      <c r="AF147" s="79"/>
      <c r="AG147" s="79"/>
      <c r="AH147" s="79"/>
      <c r="AI147" s="279"/>
      <c r="AJ147" s="97"/>
      <c r="AK147" s="98"/>
      <c r="AL147" s="98"/>
      <c r="AM147" s="98"/>
      <c r="AN147" s="98"/>
      <c r="AO147" s="99"/>
    </row>
    <row r="148" spans="1:41" ht="39.950000000000003" customHeight="1" thickBot="1" x14ac:dyDescent="0.25">
      <c r="A148" s="260"/>
      <c r="B148" s="261"/>
      <c r="C148" s="262"/>
      <c r="D148" s="265"/>
      <c r="E148" s="280"/>
      <c r="F148" s="315"/>
      <c r="G148" s="357"/>
      <c r="H148" s="337"/>
      <c r="I148" s="358"/>
      <c r="J148" s="358"/>
      <c r="K148" s="284"/>
      <c r="L148" s="339"/>
      <c r="M148" s="359"/>
      <c r="N148" s="65" t="s">
        <v>48</v>
      </c>
      <c r="O148" s="193">
        <v>0</v>
      </c>
      <c r="P148" s="67">
        <v>0</v>
      </c>
      <c r="Q148" s="67">
        <v>0</v>
      </c>
      <c r="R148" s="96">
        <v>0</v>
      </c>
      <c r="S148" s="68">
        <f t="shared" ref="S148" si="662">SUM(O148:O148)*M147</f>
        <v>0</v>
      </c>
      <c r="T148" s="69">
        <f t="shared" ref="T148" si="663">SUM(P148:P148)*M147</f>
        <v>0</v>
      </c>
      <c r="U148" s="69">
        <f t="shared" ref="U148" si="664">SUM(Q148:Q148)*M147</f>
        <v>0</v>
      </c>
      <c r="V148" s="70">
        <f t="shared" ref="V148" si="665">SUM(R148:R148)*M147</f>
        <v>0</v>
      </c>
      <c r="W148" s="71">
        <f t="shared" si="595"/>
        <v>0</v>
      </c>
      <c r="X148" s="272"/>
      <c r="Y148" s="287"/>
      <c r="Z148" s="288"/>
      <c r="AA148" s="289"/>
      <c r="AB148" s="276"/>
      <c r="AC148" s="290"/>
      <c r="AD148" s="278"/>
      <c r="AE148" s="78"/>
      <c r="AF148" s="79"/>
      <c r="AG148" s="79"/>
      <c r="AH148" s="79"/>
      <c r="AI148" s="279"/>
      <c r="AJ148" s="97"/>
      <c r="AK148" s="98"/>
      <c r="AL148" s="98"/>
      <c r="AM148" s="98"/>
      <c r="AN148" s="98"/>
      <c r="AO148" s="99"/>
    </row>
    <row r="149" spans="1:41" ht="39.950000000000003" customHeight="1" x14ac:dyDescent="0.2">
      <c r="A149" s="260"/>
      <c r="B149" s="261"/>
      <c r="C149" s="262"/>
      <c r="D149" s="265"/>
      <c r="E149" s="280"/>
      <c r="F149" s="315"/>
      <c r="G149" s="357"/>
      <c r="H149" s="337"/>
      <c r="I149" s="358"/>
      <c r="J149" s="358"/>
      <c r="K149" s="284"/>
      <c r="L149" s="339" t="s">
        <v>199</v>
      </c>
      <c r="M149" s="359">
        <v>0.2</v>
      </c>
      <c r="N149" s="36" t="s">
        <v>42</v>
      </c>
      <c r="O149" s="194">
        <v>0.25</v>
      </c>
      <c r="P149" s="195">
        <v>0.5</v>
      </c>
      <c r="Q149" s="195">
        <v>0.75</v>
      </c>
      <c r="R149" s="196">
        <v>1</v>
      </c>
      <c r="S149" s="88">
        <f t="shared" ref="S149" si="666">SUM(O149:O149)*M149</f>
        <v>0.05</v>
      </c>
      <c r="T149" s="89">
        <f t="shared" ref="T149" si="667">SUM(P149:P149)*M149</f>
        <v>0.1</v>
      </c>
      <c r="U149" s="89">
        <f t="shared" ref="U149" si="668">SUM(Q149:Q149)*M149</f>
        <v>0.15000000000000002</v>
      </c>
      <c r="V149" s="90">
        <f t="shared" ref="V149" si="669">SUM(R149:R149)*M149</f>
        <v>0.2</v>
      </c>
      <c r="W149" s="91">
        <f t="shared" si="595"/>
        <v>0.2</v>
      </c>
      <c r="X149" s="272"/>
      <c r="Y149" s="287"/>
      <c r="Z149" s="288"/>
      <c r="AA149" s="289"/>
      <c r="AB149" s="276"/>
      <c r="AC149" s="290"/>
      <c r="AD149" s="278"/>
      <c r="AE149" s="51" t="str">
        <f t="shared" ref="AE149" si="670">+IF(Q150&gt;Q149,"SUPERADA",IF(Q150=Q149,"EQUILIBRADA",IF(Q150&lt;Q149,"PARA MEJORAR")))</f>
        <v>PARA MEJORAR</v>
      </c>
      <c r="AF149" s="79"/>
      <c r="AG149" s="79"/>
      <c r="AH149" s="79"/>
      <c r="AI149" s="279"/>
      <c r="AJ149" s="97"/>
      <c r="AK149" s="98"/>
      <c r="AL149" s="98"/>
      <c r="AM149" s="98"/>
      <c r="AN149" s="98"/>
      <c r="AO149" s="99"/>
    </row>
    <row r="150" spans="1:41" ht="39.950000000000003" customHeight="1" thickBot="1" x14ac:dyDescent="0.25">
      <c r="A150" s="260"/>
      <c r="B150" s="261"/>
      <c r="C150" s="293"/>
      <c r="D150" s="294"/>
      <c r="E150" s="295"/>
      <c r="F150" s="322"/>
      <c r="G150" s="360"/>
      <c r="H150" s="361"/>
      <c r="I150" s="362"/>
      <c r="J150" s="362"/>
      <c r="K150" s="299"/>
      <c r="L150" s="291"/>
      <c r="M150" s="353"/>
      <c r="N150" s="65" t="s">
        <v>48</v>
      </c>
      <c r="O150" s="235">
        <v>0</v>
      </c>
      <c r="P150" s="107">
        <v>0</v>
      </c>
      <c r="Q150" s="107">
        <v>0</v>
      </c>
      <c r="R150" s="108">
        <v>0</v>
      </c>
      <c r="S150" s="109">
        <f t="shared" ref="S150" si="671">SUM(O150:O150)*M149</f>
        <v>0</v>
      </c>
      <c r="T150" s="110">
        <f t="shared" ref="T150" si="672">SUM(P150:P150)*M149</f>
        <v>0</v>
      </c>
      <c r="U150" s="110">
        <f t="shared" ref="U150" si="673">SUM(Q150:Q150)*M149</f>
        <v>0</v>
      </c>
      <c r="V150" s="111">
        <f t="shared" ref="V150" si="674">SUM(R150:R150)*M149</f>
        <v>0</v>
      </c>
      <c r="W150" s="112">
        <f t="shared" si="595"/>
        <v>0</v>
      </c>
      <c r="X150" s="326"/>
      <c r="Y150" s="327"/>
      <c r="Z150" s="328"/>
      <c r="AA150" s="329"/>
      <c r="AB150" s="346"/>
      <c r="AC150" s="290"/>
      <c r="AD150" s="278"/>
      <c r="AE150" s="78"/>
      <c r="AF150" s="78"/>
      <c r="AG150" s="78"/>
      <c r="AH150" s="79"/>
      <c r="AI150" s="279"/>
      <c r="AJ150" s="97"/>
      <c r="AK150" s="98"/>
      <c r="AL150" s="98"/>
      <c r="AM150" s="98"/>
      <c r="AN150" s="98"/>
      <c r="AO150" s="99"/>
    </row>
    <row r="151" spans="1:41" ht="39.950000000000003" customHeight="1" x14ac:dyDescent="0.2">
      <c r="A151" s="260"/>
      <c r="B151" s="261"/>
      <c r="C151" s="363">
        <v>9</v>
      </c>
      <c r="D151" s="364" t="s">
        <v>200</v>
      </c>
      <c r="E151" s="264">
        <v>11</v>
      </c>
      <c r="F151" s="263" t="s">
        <v>201</v>
      </c>
      <c r="G151" s="365" t="s">
        <v>200</v>
      </c>
      <c r="H151" s="267">
        <v>18</v>
      </c>
      <c r="I151" s="366" t="s">
        <v>202</v>
      </c>
      <c r="J151" s="366" t="s">
        <v>170</v>
      </c>
      <c r="K151" s="269">
        <v>0.82499999999999996</v>
      </c>
      <c r="L151" s="334" t="s">
        <v>203</v>
      </c>
      <c r="M151" s="367">
        <v>0.25</v>
      </c>
      <c r="N151" s="36" t="s">
        <v>42</v>
      </c>
      <c r="O151" s="85">
        <v>0.25</v>
      </c>
      <c r="P151" s="85">
        <v>0.5</v>
      </c>
      <c r="Q151" s="85">
        <v>1</v>
      </c>
      <c r="R151" s="87">
        <v>1</v>
      </c>
      <c r="S151" s="41">
        <f t="shared" ref="S151" si="675">SUM(O151:O151)*M151</f>
        <v>6.25E-2</v>
      </c>
      <c r="T151" s="42">
        <f t="shared" ref="T151" si="676">SUM(P151:P151)*M151</f>
        <v>0.125</v>
      </c>
      <c r="U151" s="42">
        <f t="shared" ref="U151" si="677">SUM(Q151:Q151)*M151</f>
        <v>0.25</v>
      </c>
      <c r="V151" s="43">
        <f t="shared" ref="V151" si="678">SUM(R151:R151)*M151</f>
        <v>0.25</v>
      </c>
      <c r="W151" s="44">
        <f t="shared" si="595"/>
        <v>0.25</v>
      </c>
      <c r="X151" s="313">
        <f>+S156+S158+S152+S154</f>
        <v>0.1875</v>
      </c>
      <c r="Y151" s="273">
        <f t="shared" ref="Y151:AB151" si="679">+T156+T158+T152+T154</f>
        <v>0.7</v>
      </c>
      <c r="Z151" s="274">
        <f t="shared" si="679"/>
        <v>0.82499999999999996</v>
      </c>
      <c r="AA151" s="275">
        <f t="shared" si="679"/>
        <v>0</v>
      </c>
      <c r="AB151" s="351">
        <f t="shared" si="679"/>
        <v>0.82499999999999996</v>
      </c>
      <c r="AC151" s="290"/>
      <c r="AD151" s="278"/>
      <c r="AE151" s="51" t="str">
        <f t="shared" ref="AE151" si="680">+IF(Q152&gt;Q151,"SUPERADA",IF(Q152=Q151,"EQUILIBRADA",IF(Q152&lt;Q151,"PARA MEJORAR")))</f>
        <v>EQUILIBRADA</v>
      </c>
      <c r="AF151" s="79" t="str">
        <f>IF(COUNTIF(AE151:AE158,"PARA MEJORAR")&gt;=1,"PARA MEJORAR","BIEN")</f>
        <v>PARA MEJORAR</v>
      </c>
      <c r="AG151" s="51" t="str">
        <f>IF(COUNTIF(AF151:AF158,"PARA MEJORAR")&gt;=1,"PARA MEJORAR","BIEN")</f>
        <v>PARA MEJORAR</v>
      </c>
      <c r="AH151" s="79"/>
      <c r="AI151" s="279"/>
      <c r="AJ151" s="221"/>
      <c r="AK151" s="222"/>
      <c r="AL151" s="222"/>
      <c r="AM151" s="222"/>
      <c r="AN151" s="222"/>
      <c r="AO151" s="223"/>
    </row>
    <row r="152" spans="1:41" ht="39.950000000000003" customHeight="1" thickBot="1" x14ac:dyDescent="0.25">
      <c r="A152" s="260"/>
      <c r="B152" s="261"/>
      <c r="C152" s="368"/>
      <c r="D152" s="369"/>
      <c r="E152" s="280"/>
      <c r="F152" s="265"/>
      <c r="G152" s="347"/>
      <c r="H152" s="282"/>
      <c r="I152" s="348"/>
      <c r="J152" s="348"/>
      <c r="K152" s="284"/>
      <c r="L152" s="339"/>
      <c r="M152" s="352"/>
      <c r="N152" s="65" t="s">
        <v>48</v>
      </c>
      <c r="O152" s="67">
        <v>0.25</v>
      </c>
      <c r="P152" s="67">
        <v>0.5</v>
      </c>
      <c r="Q152" s="67">
        <v>1</v>
      </c>
      <c r="R152" s="96">
        <v>0</v>
      </c>
      <c r="S152" s="68">
        <f t="shared" ref="S152" si="681">SUM(O152:O152)*M151</f>
        <v>6.25E-2</v>
      </c>
      <c r="T152" s="69">
        <f t="shared" ref="T152" si="682">SUM(P152:P152)*M151</f>
        <v>0.125</v>
      </c>
      <c r="U152" s="69">
        <f t="shared" ref="U152" si="683">SUM(Q152:Q152)*M151</f>
        <v>0.25</v>
      </c>
      <c r="V152" s="70">
        <f t="shared" ref="V152" si="684">SUM(R152:R152)*M151</f>
        <v>0</v>
      </c>
      <c r="W152" s="71">
        <f t="shared" si="595"/>
        <v>0.25</v>
      </c>
      <c r="X152" s="272"/>
      <c r="Y152" s="287"/>
      <c r="Z152" s="288"/>
      <c r="AA152" s="289"/>
      <c r="AB152" s="276"/>
      <c r="AC152" s="290"/>
      <c r="AD152" s="278"/>
      <c r="AE152" s="78"/>
      <c r="AF152" s="79"/>
      <c r="AG152" s="79"/>
      <c r="AH152" s="79"/>
      <c r="AI152" s="279"/>
      <c r="AJ152" s="97"/>
      <c r="AK152" s="98"/>
      <c r="AL152" s="98"/>
      <c r="AM152" s="98"/>
      <c r="AN152" s="98"/>
      <c r="AO152" s="99"/>
    </row>
    <row r="153" spans="1:41" ht="39.950000000000003" customHeight="1" x14ac:dyDescent="0.2">
      <c r="A153" s="260"/>
      <c r="B153" s="261"/>
      <c r="C153" s="368"/>
      <c r="D153" s="369"/>
      <c r="E153" s="280"/>
      <c r="F153" s="265"/>
      <c r="G153" s="347"/>
      <c r="H153" s="282"/>
      <c r="I153" s="348"/>
      <c r="J153" s="348"/>
      <c r="K153" s="284"/>
      <c r="L153" s="339" t="s">
        <v>204</v>
      </c>
      <c r="M153" s="353">
        <v>0.25</v>
      </c>
      <c r="N153" s="36" t="s">
        <v>42</v>
      </c>
      <c r="O153" s="195">
        <v>0</v>
      </c>
      <c r="P153" s="195">
        <v>0</v>
      </c>
      <c r="Q153" s="195">
        <v>0.5</v>
      </c>
      <c r="R153" s="196">
        <v>1</v>
      </c>
      <c r="S153" s="88">
        <f t="shared" ref="S153" si="685">SUM(O153:O153)*M153</f>
        <v>0</v>
      </c>
      <c r="T153" s="89">
        <f t="shared" ref="T153" si="686">SUM(P153:P153)*M153</f>
        <v>0</v>
      </c>
      <c r="U153" s="89">
        <f t="shared" ref="U153" si="687">SUM(Q153:Q153)*M153</f>
        <v>0.125</v>
      </c>
      <c r="V153" s="90">
        <f t="shared" ref="V153" si="688">SUM(R153:R153)*M153</f>
        <v>0.25</v>
      </c>
      <c r="W153" s="91">
        <f t="shared" si="595"/>
        <v>0.25</v>
      </c>
      <c r="X153" s="272"/>
      <c r="Y153" s="287"/>
      <c r="Z153" s="288"/>
      <c r="AA153" s="289"/>
      <c r="AB153" s="276"/>
      <c r="AC153" s="290"/>
      <c r="AD153" s="278"/>
      <c r="AE153" s="51" t="str">
        <f t="shared" ref="AE153" si="689">+IF(Q154&gt;Q153,"SUPERADA",IF(Q154=Q153,"EQUILIBRADA",IF(Q154&lt;Q153,"PARA MEJORAR")))</f>
        <v>PARA MEJORAR</v>
      </c>
      <c r="AF153" s="79"/>
      <c r="AG153" s="79"/>
      <c r="AH153" s="79"/>
      <c r="AI153" s="279"/>
      <c r="AJ153" s="97"/>
      <c r="AK153" s="98"/>
      <c r="AL153" s="98"/>
      <c r="AM153" s="98"/>
      <c r="AN153" s="98"/>
      <c r="AO153" s="99"/>
    </row>
    <row r="154" spans="1:41" ht="39.950000000000003" customHeight="1" thickBot="1" x14ac:dyDescent="0.25">
      <c r="A154" s="260"/>
      <c r="B154" s="261"/>
      <c r="C154" s="368"/>
      <c r="D154" s="369"/>
      <c r="E154" s="280"/>
      <c r="F154" s="265"/>
      <c r="G154" s="347"/>
      <c r="H154" s="282"/>
      <c r="I154" s="348"/>
      <c r="J154" s="348"/>
      <c r="K154" s="284"/>
      <c r="L154" s="339"/>
      <c r="M154" s="352"/>
      <c r="N154" s="65" t="s">
        <v>48</v>
      </c>
      <c r="O154" s="67">
        <v>0</v>
      </c>
      <c r="P154" s="67">
        <v>0.3</v>
      </c>
      <c r="Q154" s="67">
        <v>0.3</v>
      </c>
      <c r="R154" s="96">
        <v>0</v>
      </c>
      <c r="S154" s="68">
        <f t="shared" ref="S154" si="690">SUM(O154:O154)*M153</f>
        <v>0</v>
      </c>
      <c r="T154" s="69">
        <f t="shared" ref="T154" si="691">SUM(P154:P154)*M153</f>
        <v>7.4999999999999997E-2</v>
      </c>
      <c r="U154" s="69">
        <f t="shared" ref="U154" si="692">SUM(Q154:Q154)*M153</f>
        <v>7.4999999999999997E-2</v>
      </c>
      <c r="V154" s="70">
        <f t="shared" ref="V154" si="693">SUM(R154:R154)*M153</f>
        <v>0</v>
      </c>
      <c r="W154" s="71">
        <f t="shared" si="595"/>
        <v>7.4999999999999997E-2</v>
      </c>
      <c r="X154" s="272"/>
      <c r="Y154" s="287"/>
      <c r="Z154" s="288"/>
      <c r="AA154" s="289"/>
      <c r="AB154" s="276"/>
      <c r="AC154" s="290"/>
      <c r="AD154" s="278"/>
      <c r="AE154" s="78"/>
      <c r="AF154" s="79"/>
      <c r="AG154" s="79"/>
      <c r="AH154" s="79"/>
      <c r="AI154" s="279"/>
      <c r="AJ154" s="97"/>
      <c r="AK154" s="98"/>
      <c r="AL154" s="98"/>
      <c r="AM154" s="98"/>
      <c r="AN154" s="98"/>
      <c r="AO154" s="99"/>
    </row>
    <row r="155" spans="1:41" ht="39.950000000000003" customHeight="1" x14ac:dyDescent="0.2">
      <c r="A155" s="260"/>
      <c r="B155" s="261"/>
      <c r="C155" s="368"/>
      <c r="D155" s="369"/>
      <c r="E155" s="280"/>
      <c r="F155" s="265"/>
      <c r="G155" s="347"/>
      <c r="H155" s="282"/>
      <c r="I155" s="348"/>
      <c r="J155" s="348"/>
      <c r="K155" s="284"/>
      <c r="L155" s="339" t="s">
        <v>205</v>
      </c>
      <c r="M155" s="353">
        <v>0.25</v>
      </c>
      <c r="N155" s="36" t="s">
        <v>42</v>
      </c>
      <c r="O155" s="195">
        <v>0.25</v>
      </c>
      <c r="P155" s="195">
        <v>0.5</v>
      </c>
      <c r="Q155" s="195">
        <v>1</v>
      </c>
      <c r="R155" s="196">
        <v>1</v>
      </c>
      <c r="S155" s="88">
        <f t="shared" ref="S155" si="694">SUM(O155:O155)*M155</f>
        <v>6.25E-2</v>
      </c>
      <c r="T155" s="89">
        <f t="shared" ref="T155" si="695">SUM(P155:P155)*M155</f>
        <v>0.125</v>
      </c>
      <c r="U155" s="89">
        <f t="shared" ref="U155" si="696">SUM(Q155:Q155)*M155</f>
        <v>0.25</v>
      </c>
      <c r="V155" s="90">
        <f t="shared" ref="V155" si="697">SUM(R155:R155)*M155</f>
        <v>0.25</v>
      </c>
      <c r="W155" s="91">
        <f t="shared" si="595"/>
        <v>0.25</v>
      </c>
      <c r="X155" s="272"/>
      <c r="Y155" s="287"/>
      <c r="Z155" s="288"/>
      <c r="AA155" s="289"/>
      <c r="AB155" s="276"/>
      <c r="AC155" s="290"/>
      <c r="AD155" s="278"/>
      <c r="AE155" s="51" t="str">
        <f t="shared" ref="AE155" si="698">+IF(Q156&gt;Q155,"SUPERADA",IF(Q156=Q155,"EQUILIBRADA",IF(Q156&lt;Q155,"PARA MEJORAR")))</f>
        <v>EQUILIBRADA</v>
      </c>
      <c r="AF155" s="79"/>
      <c r="AG155" s="79"/>
      <c r="AH155" s="79"/>
      <c r="AI155" s="279"/>
      <c r="AJ155" s="97"/>
      <c r="AK155" s="98"/>
      <c r="AL155" s="98"/>
      <c r="AM155" s="98"/>
      <c r="AN155" s="98"/>
      <c r="AO155" s="99"/>
    </row>
    <row r="156" spans="1:41" ht="39.950000000000003" customHeight="1" thickBot="1" x14ac:dyDescent="0.25">
      <c r="A156" s="260"/>
      <c r="B156" s="261"/>
      <c r="C156" s="368"/>
      <c r="D156" s="369"/>
      <c r="E156" s="280"/>
      <c r="F156" s="265"/>
      <c r="G156" s="347"/>
      <c r="H156" s="282"/>
      <c r="I156" s="348"/>
      <c r="J156" s="348"/>
      <c r="K156" s="284"/>
      <c r="L156" s="339"/>
      <c r="M156" s="352"/>
      <c r="N156" s="65" t="s">
        <v>48</v>
      </c>
      <c r="O156" s="67">
        <v>0.25</v>
      </c>
      <c r="P156" s="67">
        <v>1</v>
      </c>
      <c r="Q156" s="67">
        <v>1</v>
      </c>
      <c r="R156" s="96">
        <v>0</v>
      </c>
      <c r="S156" s="68">
        <f t="shared" ref="S156" si="699">SUM(O156:O156)*M155</f>
        <v>6.25E-2</v>
      </c>
      <c r="T156" s="69">
        <f t="shared" ref="T156" si="700">SUM(P156:P156)*M155</f>
        <v>0.25</v>
      </c>
      <c r="U156" s="69">
        <f t="shared" ref="U156" si="701">SUM(Q156:Q156)*M155</f>
        <v>0.25</v>
      </c>
      <c r="V156" s="70">
        <f t="shared" ref="V156" si="702">SUM(R156:R156)*M155</f>
        <v>0</v>
      </c>
      <c r="W156" s="71">
        <f t="shared" si="595"/>
        <v>0.25</v>
      </c>
      <c r="X156" s="272"/>
      <c r="Y156" s="287"/>
      <c r="Z156" s="288"/>
      <c r="AA156" s="289"/>
      <c r="AB156" s="276"/>
      <c r="AC156" s="290"/>
      <c r="AD156" s="278"/>
      <c r="AE156" s="78"/>
      <c r="AF156" s="79"/>
      <c r="AG156" s="79"/>
      <c r="AH156" s="79"/>
      <c r="AI156" s="279"/>
      <c r="AJ156" s="97"/>
      <c r="AK156" s="98"/>
      <c r="AL156" s="98"/>
      <c r="AM156" s="98"/>
      <c r="AN156" s="98"/>
      <c r="AO156" s="99"/>
    </row>
    <row r="157" spans="1:41" ht="39.950000000000003" customHeight="1" x14ac:dyDescent="0.2">
      <c r="A157" s="260"/>
      <c r="B157" s="261"/>
      <c r="C157" s="368"/>
      <c r="D157" s="369"/>
      <c r="E157" s="280"/>
      <c r="F157" s="265"/>
      <c r="G157" s="347"/>
      <c r="H157" s="282"/>
      <c r="I157" s="348"/>
      <c r="J157" s="348"/>
      <c r="K157" s="284"/>
      <c r="L157" s="339" t="s">
        <v>206</v>
      </c>
      <c r="M157" s="353">
        <v>0.25</v>
      </c>
      <c r="N157" s="36" t="s">
        <v>42</v>
      </c>
      <c r="O157" s="195">
        <v>0.25</v>
      </c>
      <c r="P157" s="195">
        <v>0.5</v>
      </c>
      <c r="Q157" s="195">
        <v>0.75</v>
      </c>
      <c r="R157" s="196">
        <v>1</v>
      </c>
      <c r="S157" s="88">
        <f t="shared" ref="S157" si="703">SUM(O157:O157)*M157</f>
        <v>6.25E-2</v>
      </c>
      <c r="T157" s="89">
        <f t="shared" ref="T157" si="704">SUM(P157:P157)*M157</f>
        <v>0.125</v>
      </c>
      <c r="U157" s="89">
        <f t="shared" ref="U157" si="705">SUM(Q157:Q157)*M157</f>
        <v>0.1875</v>
      </c>
      <c r="V157" s="90">
        <f t="shared" ref="V157" si="706">SUM(R157:R157)*M157</f>
        <v>0.25</v>
      </c>
      <c r="W157" s="91">
        <f t="shared" si="595"/>
        <v>0.25</v>
      </c>
      <c r="X157" s="272"/>
      <c r="Y157" s="287"/>
      <c r="Z157" s="288"/>
      <c r="AA157" s="289"/>
      <c r="AB157" s="276"/>
      <c r="AC157" s="290"/>
      <c r="AD157" s="278"/>
      <c r="AE157" s="51" t="str">
        <f t="shared" ref="AE157" si="707">+IF(Q158&gt;Q157,"SUPERADA",IF(Q158=Q157,"EQUILIBRADA",IF(Q158&lt;Q157,"PARA MEJORAR")))</f>
        <v>SUPERADA</v>
      </c>
      <c r="AF157" s="79"/>
      <c r="AG157" s="79"/>
      <c r="AH157" s="79"/>
      <c r="AI157" s="279"/>
      <c r="AJ157" s="97"/>
      <c r="AK157" s="98"/>
      <c r="AL157" s="98"/>
      <c r="AM157" s="98"/>
      <c r="AN157" s="98"/>
      <c r="AO157" s="99"/>
    </row>
    <row r="158" spans="1:41" ht="39.950000000000003" customHeight="1" thickBot="1" x14ac:dyDescent="0.25">
      <c r="A158" s="260"/>
      <c r="B158" s="261"/>
      <c r="C158" s="368"/>
      <c r="D158" s="369"/>
      <c r="E158" s="280"/>
      <c r="F158" s="265"/>
      <c r="G158" s="347"/>
      <c r="H158" s="282"/>
      <c r="I158" s="348"/>
      <c r="J158" s="348"/>
      <c r="K158" s="299"/>
      <c r="L158" s="291"/>
      <c r="M158" s="350"/>
      <c r="N158" s="65" t="s">
        <v>48</v>
      </c>
      <c r="O158" s="67">
        <v>0.25</v>
      </c>
      <c r="P158" s="67">
        <v>1</v>
      </c>
      <c r="Q158" s="67">
        <v>1</v>
      </c>
      <c r="R158" s="96">
        <v>0</v>
      </c>
      <c r="S158" s="109">
        <f t="shared" ref="S158" si="708">SUM(O158:O158)*M157</f>
        <v>6.25E-2</v>
      </c>
      <c r="T158" s="110">
        <f t="shared" ref="T158" si="709">SUM(P158:P158)*M157</f>
        <v>0.25</v>
      </c>
      <c r="U158" s="110">
        <f t="shared" ref="U158" si="710">SUM(Q158:Q158)*M157</f>
        <v>0.25</v>
      </c>
      <c r="V158" s="111">
        <f t="shared" ref="V158" si="711">SUM(R158:R158)*M157</f>
        <v>0</v>
      </c>
      <c r="W158" s="112">
        <f t="shared" si="595"/>
        <v>0.25</v>
      </c>
      <c r="X158" s="272"/>
      <c r="Y158" s="287"/>
      <c r="Z158" s="288"/>
      <c r="AA158" s="289"/>
      <c r="AB158" s="276"/>
      <c r="AC158" s="290"/>
      <c r="AD158" s="370"/>
      <c r="AE158" s="78"/>
      <c r="AF158" s="78"/>
      <c r="AG158" s="79"/>
      <c r="AH158" s="79"/>
      <c r="AI158" s="279"/>
      <c r="AJ158" s="97"/>
      <c r="AK158" s="98"/>
      <c r="AL158" s="98"/>
      <c r="AM158" s="98"/>
      <c r="AN158" s="98"/>
      <c r="AO158" s="99"/>
    </row>
    <row r="159" spans="1:41" ht="39.950000000000003" customHeight="1" x14ac:dyDescent="0.2">
      <c r="A159" s="260"/>
      <c r="B159" s="371"/>
      <c r="C159" s="372"/>
      <c r="D159" s="373"/>
      <c r="E159" s="374"/>
      <c r="F159" s="375"/>
      <c r="G159" s="331" t="s">
        <v>149</v>
      </c>
      <c r="H159" s="332">
        <v>19</v>
      </c>
      <c r="I159" s="333" t="s">
        <v>150</v>
      </c>
      <c r="J159" s="376" t="s">
        <v>151</v>
      </c>
      <c r="K159" s="269">
        <v>0.9</v>
      </c>
      <c r="L159" s="377" t="s">
        <v>152</v>
      </c>
      <c r="M159" s="378">
        <v>1</v>
      </c>
      <c r="N159" s="36" t="s">
        <v>42</v>
      </c>
      <c r="O159" s="379">
        <v>0</v>
      </c>
      <c r="P159" s="249">
        <v>0</v>
      </c>
      <c r="Q159" s="250">
        <v>0.5</v>
      </c>
      <c r="R159" s="251">
        <v>1</v>
      </c>
      <c r="S159" s="41">
        <f>SUM(O159:O159)*M159</f>
        <v>0</v>
      </c>
      <c r="T159" s="42">
        <f>SUM(P159:P159)*M159</f>
        <v>0</v>
      </c>
      <c r="U159" s="42">
        <f>SUM(Q159:Q159)*M159</f>
        <v>0.5</v>
      </c>
      <c r="V159" s="43">
        <f>SUM(R159:R159)*M159</f>
        <v>1</v>
      </c>
      <c r="W159" s="44">
        <f>MAX(S159:V159)</f>
        <v>1</v>
      </c>
      <c r="X159" s="117">
        <f>+S160</f>
        <v>0</v>
      </c>
      <c r="Y159" s="45">
        <f t="shared" ref="Y159:AB159" si="712">+T160</f>
        <v>0</v>
      </c>
      <c r="Z159" s="46">
        <f t="shared" si="712"/>
        <v>0.9</v>
      </c>
      <c r="AA159" s="47">
        <f t="shared" si="712"/>
        <v>0</v>
      </c>
      <c r="AB159" s="48">
        <f t="shared" si="712"/>
        <v>0.9</v>
      </c>
      <c r="AC159" s="290"/>
      <c r="AD159" s="380" t="s">
        <v>153</v>
      </c>
      <c r="AE159" s="51" t="str">
        <f t="shared" ref="AE159" si="713">+IF(Q160&gt;Q159,"SUPERADA",IF(Q160=Q159,"EQUILIBRADA",IF(Q160&lt;Q159,"PARA MEJORAR")))</f>
        <v>SUPERADA</v>
      </c>
      <c r="AF159" s="51" t="str">
        <f>IF(COUNTIF(AE159:AE160,"PARA MEJORAR")&gt;=1,"PARA MEJORAR","BIEN")</f>
        <v>BIEN</v>
      </c>
      <c r="AG159" s="51"/>
      <c r="AH159" s="79"/>
      <c r="AI159" s="279"/>
      <c r="AJ159" s="238"/>
      <c r="AK159" s="239"/>
      <c r="AL159" s="239"/>
      <c r="AM159" s="239"/>
      <c r="AN159" s="239"/>
      <c r="AO159" s="240"/>
    </row>
    <row r="160" spans="1:41" ht="39.950000000000003" customHeight="1" thickBot="1" x14ac:dyDescent="0.25">
      <c r="A160" s="260"/>
      <c r="B160" s="371"/>
      <c r="C160" s="381"/>
      <c r="D160" s="382"/>
      <c r="E160" s="383"/>
      <c r="F160" s="384"/>
      <c r="G160" s="341"/>
      <c r="H160" s="342"/>
      <c r="I160" s="343"/>
      <c r="J160" s="385"/>
      <c r="K160" s="299"/>
      <c r="L160" s="386"/>
      <c r="M160" s="387"/>
      <c r="N160" s="65" t="s">
        <v>48</v>
      </c>
      <c r="O160" s="388">
        <v>0</v>
      </c>
      <c r="P160" s="257">
        <v>0</v>
      </c>
      <c r="Q160" s="182">
        <v>0.9</v>
      </c>
      <c r="R160" s="258">
        <v>0</v>
      </c>
      <c r="S160" s="109">
        <f>SUM(O160:O160)*M159</f>
        <v>0</v>
      </c>
      <c r="T160" s="110">
        <f>SUM(P160:P160)*M159</f>
        <v>0</v>
      </c>
      <c r="U160" s="110">
        <f>SUM(Q160:Q160)*M159</f>
        <v>0.9</v>
      </c>
      <c r="V160" s="111">
        <f>SUM(R160:R160)*M159</f>
        <v>0</v>
      </c>
      <c r="W160" s="112">
        <f>MAX(S160:V160)</f>
        <v>0.9</v>
      </c>
      <c r="X160" s="122"/>
      <c r="Y160" s="123"/>
      <c r="Z160" s="124"/>
      <c r="AA160" s="125"/>
      <c r="AB160" s="126"/>
      <c r="AC160" s="290"/>
      <c r="AD160" s="370"/>
      <c r="AE160" s="78"/>
      <c r="AF160" s="79"/>
      <c r="AG160" s="79"/>
      <c r="AH160" s="79"/>
      <c r="AI160" s="279"/>
      <c r="AJ160" s="97"/>
      <c r="AK160" s="98"/>
      <c r="AL160" s="98"/>
      <c r="AM160" s="98"/>
      <c r="AN160" s="98"/>
      <c r="AO160" s="99"/>
    </row>
    <row r="161" spans="1:41" ht="39.950000000000003" customHeight="1" x14ac:dyDescent="0.2">
      <c r="A161" s="389" t="s">
        <v>34</v>
      </c>
      <c r="B161" s="390" t="s">
        <v>207</v>
      </c>
      <c r="C161" s="391">
        <v>10</v>
      </c>
      <c r="D161" s="392" t="s">
        <v>208</v>
      </c>
      <c r="E161" s="393">
        <v>12</v>
      </c>
      <c r="F161" s="394" t="s">
        <v>209</v>
      </c>
      <c r="G161" s="395" t="s">
        <v>210</v>
      </c>
      <c r="H161" s="396">
        <v>20</v>
      </c>
      <c r="I161" s="397" t="s">
        <v>211</v>
      </c>
      <c r="J161" s="397" t="s">
        <v>212</v>
      </c>
      <c r="K161" s="398">
        <v>0</v>
      </c>
      <c r="L161" s="399" t="s">
        <v>213</v>
      </c>
      <c r="M161" s="400">
        <v>0.3</v>
      </c>
      <c r="N161" s="36" t="s">
        <v>42</v>
      </c>
      <c r="O161" s="38">
        <v>0.5</v>
      </c>
      <c r="P161" s="38">
        <v>1</v>
      </c>
      <c r="Q161" s="38">
        <v>1</v>
      </c>
      <c r="R161" s="116">
        <v>1</v>
      </c>
      <c r="S161" s="41">
        <f t="shared" ref="S161" si="714">SUM(O161:O161)*M161</f>
        <v>0.15</v>
      </c>
      <c r="T161" s="42">
        <f t="shared" ref="T161" si="715">SUM(P161:P161)*M161</f>
        <v>0.3</v>
      </c>
      <c r="U161" s="42">
        <f t="shared" ref="U161" si="716">SUM(Q161:Q161)*M161</f>
        <v>0.3</v>
      </c>
      <c r="V161" s="43">
        <f t="shared" ref="V161" si="717">SUM(R161:R161)*M161</f>
        <v>0.3</v>
      </c>
      <c r="W161" s="44">
        <f t="shared" si="595"/>
        <v>0.3</v>
      </c>
      <c r="X161" s="313">
        <f>+S164+S166+S162</f>
        <v>0.15</v>
      </c>
      <c r="Y161" s="273">
        <f t="shared" ref="Y161:AB161" si="718">+T164+T166+T162</f>
        <v>0.15</v>
      </c>
      <c r="Z161" s="274">
        <f t="shared" si="718"/>
        <v>0.44999999999999996</v>
      </c>
      <c r="AA161" s="275">
        <f>+V164+V166+V162</f>
        <v>0</v>
      </c>
      <c r="AB161" s="351">
        <f t="shared" si="718"/>
        <v>0.44999999999999996</v>
      </c>
      <c r="AC161" s="277" t="s">
        <v>110</v>
      </c>
      <c r="AD161" s="401" t="s">
        <v>214</v>
      </c>
      <c r="AE161" s="51" t="str">
        <f t="shared" ref="AE161" si="719">+IF(Q162&gt;Q161,"SUPERADA",IF(Q162=Q161,"EQUILIBRADA",IF(Q162&lt;Q161,"PARA MEJORAR")))</f>
        <v>PARA MEJORAR</v>
      </c>
      <c r="AF161" s="402" t="str">
        <f>IF(COUNTIF(AE161:AE166,"PARA MEJORAR")&gt;=1,"PARA MEJORAR","BIEN")</f>
        <v>PARA MEJORAR</v>
      </c>
      <c r="AG161" s="51" t="str">
        <f>IF(COUNTIF(AF161:AF186,"PARA MEJORAR")&gt;=1,"PARA MEJORAR","BIEN")</f>
        <v>PARA MEJORAR</v>
      </c>
      <c r="AH161" s="403"/>
      <c r="AI161" s="404" t="s">
        <v>162</v>
      </c>
      <c r="AJ161" s="238"/>
      <c r="AK161" s="239"/>
      <c r="AL161" s="239"/>
      <c r="AM161" s="239"/>
      <c r="AN161" s="239"/>
      <c r="AO161" s="240"/>
    </row>
    <row r="162" spans="1:41" ht="39.950000000000003" customHeight="1" thickBot="1" x14ac:dyDescent="0.25">
      <c r="A162" s="405"/>
      <c r="B162" s="406"/>
      <c r="C162" s="407"/>
      <c r="D162" s="408"/>
      <c r="E162" s="409"/>
      <c r="F162" s="410"/>
      <c r="G162" s="411"/>
      <c r="H162" s="412"/>
      <c r="I162" s="413"/>
      <c r="J162" s="413"/>
      <c r="K162" s="414"/>
      <c r="L162" s="415"/>
      <c r="M162" s="416"/>
      <c r="N162" s="65" t="s">
        <v>48</v>
      </c>
      <c r="O162" s="67">
        <v>0.5</v>
      </c>
      <c r="P162" s="67">
        <v>0.5</v>
      </c>
      <c r="Q162" s="67">
        <v>0.5</v>
      </c>
      <c r="R162" s="96">
        <v>0</v>
      </c>
      <c r="S162" s="68">
        <f t="shared" ref="S162" si="720">SUM(O162:O162)*M161</f>
        <v>0.15</v>
      </c>
      <c r="T162" s="69">
        <f t="shared" ref="T162" si="721">SUM(P162:P162)*M161</f>
        <v>0.15</v>
      </c>
      <c r="U162" s="69">
        <f t="shared" ref="U162" si="722">SUM(Q162:Q162)*M161</f>
        <v>0.15</v>
      </c>
      <c r="V162" s="70">
        <f t="shared" ref="V162" si="723">SUM(R162:R162)*M161</f>
        <v>0</v>
      </c>
      <c r="W162" s="71">
        <f t="shared" si="595"/>
        <v>0.15</v>
      </c>
      <c r="X162" s="272"/>
      <c r="Y162" s="287"/>
      <c r="Z162" s="288"/>
      <c r="AA162" s="289"/>
      <c r="AB162" s="276"/>
      <c r="AC162" s="290"/>
      <c r="AD162" s="417"/>
      <c r="AE162" s="78"/>
      <c r="AF162" s="418"/>
      <c r="AG162" s="79"/>
      <c r="AH162" s="419"/>
      <c r="AI162" s="420"/>
      <c r="AJ162" s="421"/>
      <c r="AO162" s="422"/>
    </row>
    <row r="163" spans="1:41" ht="39.950000000000003" customHeight="1" x14ac:dyDescent="0.2">
      <c r="A163" s="405"/>
      <c r="B163" s="406"/>
      <c r="C163" s="407"/>
      <c r="D163" s="408"/>
      <c r="E163" s="409"/>
      <c r="F163" s="410"/>
      <c r="G163" s="411"/>
      <c r="H163" s="412"/>
      <c r="I163" s="413"/>
      <c r="J163" s="413"/>
      <c r="K163" s="414"/>
      <c r="L163" s="423" t="s">
        <v>215</v>
      </c>
      <c r="M163" s="424">
        <v>0.6</v>
      </c>
      <c r="N163" s="36" t="s">
        <v>42</v>
      </c>
      <c r="O163" s="195">
        <v>0</v>
      </c>
      <c r="P163" s="195">
        <v>0.25</v>
      </c>
      <c r="Q163" s="195">
        <v>0.5</v>
      </c>
      <c r="R163" s="196">
        <v>1</v>
      </c>
      <c r="S163" s="88">
        <f t="shared" ref="S163" si="724">SUM(O163:O163)*M163</f>
        <v>0</v>
      </c>
      <c r="T163" s="89">
        <f t="shared" ref="T163" si="725">SUM(P163:P163)*M163</f>
        <v>0.15</v>
      </c>
      <c r="U163" s="89">
        <f t="shared" ref="U163" si="726">SUM(Q163:Q163)*M163</f>
        <v>0.3</v>
      </c>
      <c r="V163" s="90">
        <f t="shared" ref="V163" si="727">SUM(R163:R163)*M163</f>
        <v>0.6</v>
      </c>
      <c r="W163" s="91">
        <f t="shared" si="595"/>
        <v>0.6</v>
      </c>
      <c r="X163" s="272"/>
      <c r="Y163" s="287"/>
      <c r="Z163" s="288"/>
      <c r="AA163" s="289"/>
      <c r="AB163" s="276"/>
      <c r="AC163" s="290"/>
      <c r="AD163" s="417"/>
      <c r="AE163" s="51" t="str">
        <f t="shared" ref="AE163" si="728">+IF(Q164&gt;Q163,"SUPERADA",IF(Q164=Q163,"EQUILIBRADA",IF(Q164&lt;Q163,"PARA MEJORAR")))</f>
        <v>EQUILIBRADA</v>
      </c>
      <c r="AF163" s="418"/>
      <c r="AG163" s="79"/>
      <c r="AH163" s="419"/>
      <c r="AI163" s="420"/>
      <c r="AJ163" s="421"/>
      <c r="AO163" s="422"/>
    </row>
    <row r="164" spans="1:41" ht="39.950000000000003" customHeight="1" thickBot="1" x14ac:dyDescent="0.25">
      <c r="A164" s="405"/>
      <c r="B164" s="406"/>
      <c r="C164" s="407"/>
      <c r="D164" s="408"/>
      <c r="E164" s="409"/>
      <c r="F164" s="410"/>
      <c r="G164" s="411"/>
      <c r="H164" s="412"/>
      <c r="I164" s="413"/>
      <c r="J164" s="413"/>
      <c r="K164" s="414"/>
      <c r="L164" s="415"/>
      <c r="M164" s="416"/>
      <c r="N164" s="65" t="s">
        <v>48</v>
      </c>
      <c r="O164" s="67">
        <v>0</v>
      </c>
      <c r="P164" s="67">
        <v>0</v>
      </c>
      <c r="Q164" s="67">
        <v>0.5</v>
      </c>
      <c r="R164" s="96">
        <v>0</v>
      </c>
      <c r="S164" s="68">
        <f t="shared" ref="S164" si="729">SUM(O164:O164)*M163</f>
        <v>0</v>
      </c>
      <c r="T164" s="69">
        <f t="shared" ref="T164" si="730">SUM(P164:P164)*M163</f>
        <v>0</v>
      </c>
      <c r="U164" s="69">
        <f t="shared" ref="U164" si="731">SUM(Q164:Q164)*M163</f>
        <v>0.3</v>
      </c>
      <c r="V164" s="70">
        <f t="shared" ref="V164" si="732">SUM(R164:R164)*M163</f>
        <v>0</v>
      </c>
      <c r="W164" s="71">
        <f t="shared" si="595"/>
        <v>0.3</v>
      </c>
      <c r="X164" s="272"/>
      <c r="Y164" s="287"/>
      <c r="Z164" s="288"/>
      <c r="AA164" s="289"/>
      <c r="AB164" s="276"/>
      <c r="AC164" s="290"/>
      <c r="AD164" s="417"/>
      <c r="AE164" s="78"/>
      <c r="AF164" s="418"/>
      <c r="AG164" s="79"/>
      <c r="AH164" s="419"/>
      <c r="AI164" s="420"/>
      <c r="AJ164" s="421"/>
      <c r="AO164" s="422"/>
    </row>
    <row r="165" spans="1:41" ht="39.950000000000003" customHeight="1" x14ac:dyDescent="0.2">
      <c r="A165" s="405"/>
      <c r="B165" s="406"/>
      <c r="C165" s="407"/>
      <c r="D165" s="408"/>
      <c r="E165" s="409"/>
      <c r="F165" s="410"/>
      <c r="G165" s="411"/>
      <c r="H165" s="412"/>
      <c r="I165" s="413"/>
      <c r="J165" s="413"/>
      <c r="K165" s="414"/>
      <c r="L165" s="423" t="s">
        <v>216</v>
      </c>
      <c r="M165" s="424">
        <v>0.1</v>
      </c>
      <c r="N165" s="36" t="s">
        <v>42</v>
      </c>
      <c r="O165" s="195">
        <v>0</v>
      </c>
      <c r="P165" s="195">
        <v>0</v>
      </c>
      <c r="Q165" s="195">
        <v>0.5</v>
      </c>
      <c r="R165" s="196">
        <v>1</v>
      </c>
      <c r="S165" s="88">
        <f t="shared" ref="S165" si="733">SUM(O165:O165)*M165</f>
        <v>0</v>
      </c>
      <c r="T165" s="89">
        <f t="shared" ref="T165" si="734">SUM(P165:P165)*M165</f>
        <v>0</v>
      </c>
      <c r="U165" s="89">
        <f t="shared" ref="U165" si="735">SUM(Q165:Q165)*M165</f>
        <v>0.05</v>
      </c>
      <c r="V165" s="90">
        <f t="shared" ref="V165" si="736">SUM(R165:R165)*M165</f>
        <v>0.1</v>
      </c>
      <c r="W165" s="91">
        <f t="shared" si="595"/>
        <v>0.1</v>
      </c>
      <c r="X165" s="272"/>
      <c r="Y165" s="287"/>
      <c r="Z165" s="288"/>
      <c r="AA165" s="289"/>
      <c r="AB165" s="276"/>
      <c r="AC165" s="290"/>
      <c r="AD165" s="417"/>
      <c r="AE165" s="51" t="str">
        <f t="shared" ref="AE165" si="737">+IF(Q166&gt;Q165,"SUPERADA",IF(Q166=Q165,"EQUILIBRADA",IF(Q166&lt;Q165,"PARA MEJORAR")))</f>
        <v>PARA MEJORAR</v>
      </c>
      <c r="AF165" s="418"/>
      <c r="AG165" s="79"/>
      <c r="AH165" s="419"/>
      <c r="AI165" s="420"/>
      <c r="AJ165" s="421"/>
      <c r="AO165" s="422"/>
    </row>
    <row r="166" spans="1:41" ht="39.950000000000003" customHeight="1" thickBot="1" x14ac:dyDescent="0.25">
      <c r="A166" s="405"/>
      <c r="B166" s="406"/>
      <c r="C166" s="407"/>
      <c r="D166" s="408"/>
      <c r="E166" s="409"/>
      <c r="F166" s="410"/>
      <c r="G166" s="411"/>
      <c r="H166" s="425"/>
      <c r="I166" s="413"/>
      <c r="J166" s="413"/>
      <c r="K166" s="414"/>
      <c r="L166" s="426"/>
      <c r="M166" s="427"/>
      <c r="N166" s="65" t="s">
        <v>48</v>
      </c>
      <c r="O166" s="107">
        <v>0</v>
      </c>
      <c r="P166" s="107">
        <v>0</v>
      </c>
      <c r="Q166" s="107">
        <v>0</v>
      </c>
      <c r="R166" s="108">
        <v>0</v>
      </c>
      <c r="S166" s="109">
        <f t="shared" ref="S166" si="738">SUM(O166:O166)*M165</f>
        <v>0</v>
      </c>
      <c r="T166" s="110">
        <f t="shared" ref="T166" si="739">SUM(P166:P166)*M165</f>
        <v>0</v>
      </c>
      <c r="U166" s="110">
        <f t="shared" ref="U166" si="740">SUM(Q166:Q166)*M165</f>
        <v>0</v>
      </c>
      <c r="V166" s="111">
        <f t="shared" ref="V166" si="741">SUM(R166:R166)*M165</f>
        <v>0</v>
      </c>
      <c r="W166" s="112">
        <f t="shared" si="595"/>
        <v>0</v>
      </c>
      <c r="X166" s="326"/>
      <c r="Y166" s="327"/>
      <c r="Z166" s="328"/>
      <c r="AA166" s="329"/>
      <c r="AB166" s="346"/>
      <c r="AC166" s="290"/>
      <c r="AD166" s="428"/>
      <c r="AE166" s="78"/>
      <c r="AF166" s="429"/>
      <c r="AG166" s="79"/>
      <c r="AH166" s="419"/>
      <c r="AI166" s="420"/>
      <c r="AJ166" s="421"/>
      <c r="AO166" s="422"/>
    </row>
    <row r="167" spans="1:41" ht="39.950000000000003" customHeight="1" x14ac:dyDescent="0.2">
      <c r="A167" s="405"/>
      <c r="B167" s="406"/>
      <c r="C167" s="407"/>
      <c r="D167" s="408"/>
      <c r="E167" s="409"/>
      <c r="F167" s="410"/>
      <c r="G167" s="430" t="s">
        <v>217</v>
      </c>
      <c r="H167" s="431">
        <v>21</v>
      </c>
      <c r="I167" s="432" t="s">
        <v>218</v>
      </c>
      <c r="J167" s="433" t="s">
        <v>219</v>
      </c>
      <c r="K167" s="434">
        <f>AB167</f>
        <v>0.8</v>
      </c>
      <c r="L167" s="399" t="s">
        <v>220</v>
      </c>
      <c r="M167" s="435">
        <v>0.3</v>
      </c>
      <c r="N167" s="36" t="s">
        <v>42</v>
      </c>
      <c r="O167" s="37">
        <v>0.5</v>
      </c>
      <c r="P167" s="38">
        <v>1</v>
      </c>
      <c r="Q167" s="38">
        <v>1</v>
      </c>
      <c r="R167" s="116">
        <v>1</v>
      </c>
      <c r="S167" s="41">
        <f t="shared" ref="S167" si="742">SUM(O167:O167)*M167</f>
        <v>0.15</v>
      </c>
      <c r="T167" s="42">
        <f t="shared" ref="T167" si="743">SUM(P167:P167)*M167</f>
        <v>0.3</v>
      </c>
      <c r="U167" s="42">
        <f t="shared" ref="U167" si="744">SUM(Q167:Q167)*M167</f>
        <v>0.3</v>
      </c>
      <c r="V167" s="43">
        <f t="shared" ref="V167" si="745">SUM(R167:R167)*M167</f>
        <v>0.3</v>
      </c>
      <c r="W167" s="44">
        <f t="shared" si="595"/>
        <v>0.3</v>
      </c>
      <c r="X167" s="313">
        <f>+S170+S172+S168</f>
        <v>0.15</v>
      </c>
      <c r="Y167" s="273">
        <f t="shared" ref="Y167:AB167" si="746">+T170+T172+T168</f>
        <v>0.6</v>
      </c>
      <c r="Z167" s="274">
        <f t="shared" si="746"/>
        <v>0.8</v>
      </c>
      <c r="AA167" s="275">
        <f t="shared" si="746"/>
        <v>0</v>
      </c>
      <c r="AB167" s="351">
        <f t="shared" si="746"/>
        <v>0.8</v>
      </c>
      <c r="AC167" s="290"/>
      <c r="AD167" s="436" t="s">
        <v>221</v>
      </c>
      <c r="AE167" s="51" t="str">
        <f t="shared" ref="AE167" si="747">+IF(Q168&gt;Q167,"SUPERADA",IF(Q168=Q167,"EQUILIBRADA",IF(Q168&lt;Q167,"PARA MEJORAR")))</f>
        <v>EQUILIBRADA</v>
      </c>
      <c r="AF167" s="402" t="str">
        <f>IF(COUNTIF(AE167:AE172,"PARA MEJORAR")&gt;=1,"PARA MEJORAR","BIEN")</f>
        <v>BIEN</v>
      </c>
      <c r="AG167" s="79"/>
      <c r="AH167" s="419"/>
      <c r="AI167" s="420"/>
      <c r="AJ167" s="238"/>
      <c r="AK167" s="239"/>
      <c r="AL167" s="239"/>
      <c r="AM167" s="239"/>
      <c r="AN167" s="239"/>
      <c r="AO167" s="240"/>
    </row>
    <row r="168" spans="1:41" ht="39.950000000000003" customHeight="1" thickBot="1" x14ac:dyDescent="0.25">
      <c r="A168" s="405"/>
      <c r="B168" s="406"/>
      <c r="C168" s="407"/>
      <c r="D168" s="408"/>
      <c r="E168" s="409"/>
      <c r="F168" s="410"/>
      <c r="G168" s="437"/>
      <c r="H168" s="438"/>
      <c r="I168" s="439"/>
      <c r="J168" s="440"/>
      <c r="K168" s="441"/>
      <c r="L168" s="415"/>
      <c r="M168" s="442"/>
      <c r="N168" s="65" t="s">
        <v>48</v>
      </c>
      <c r="O168" s="66">
        <v>0.5</v>
      </c>
      <c r="P168" s="67">
        <v>1</v>
      </c>
      <c r="Q168" s="67">
        <v>1</v>
      </c>
      <c r="R168" s="96">
        <v>0</v>
      </c>
      <c r="S168" s="68">
        <f t="shared" ref="S168" si="748">SUM(O168:O168)*M167</f>
        <v>0.15</v>
      </c>
      <c r="T168" s="69">
        <f t="shared" ref="T168" si="749">SUM(P168:P168)*M167</f>
        <v>0.3</v>
      </c>
      <c r="U168" s="69">
        <f t="shared" ref="U168" si="750">SUM(Q168:Q168)*M167</f>
        <v>0.3</v>
      </c>
      <c r="V168" s="70">
        <f t="shared" ref="V168" si="751">SUM(R168:R168)*M167</f>
        <v>0</v>
      </c>
      <c r="W168" s="71">
        <f t="shared" si="595"/>
        <v>0.3</v>
      </c>
      <c r="X168" s="272"/>
      <c r="Y168" s="287"/>
      <c r="Z168" s="288"/>
      <c r="AA168" s="289"/>
      <c r="AB168" s="276"/>
      <c r="AC168" s="290"/>
      <c r="AD168" s="443"/>
      <c r="AE168" s="78"/>
      <c r="AF168" s="418"/>
      <c r="AG168" s="79"/>
      <c r="AH168" s="419"/>
      <c r="AI168" s="420"/>
      <c r="AJ168" s="421"/>
      <c r="AO168" s="422"/>
    </row>
    <row r="169" spans="1:41" ht="39.950000000000003" customHeight="1" x14ac:dyDescent="0.2">
      <c r="A169" s="405"/>
      <c r="B169" s="406"/>
      <c r="C169" s="407"/>
      <c r="D169" s="408"/>
      <c r="E169" s="409"/>
      <c r="F169" s="410"/>
      <c r="G169" s="437"/>
      <c r="H169" s="438"/>
      <c r="I169" s="439"/>
      <c r="J169" s="440"/>
      <c r="K169" s="441"/>
      <c r="L169" s="423" t="s">
        <v>222</v>
      </c>
      <c r="M169" s="442">
        <v>0.3</v>
      </c>
      <c r="N169" s="36" t="s">
        <v>42</v>
      </c>
      <c r="O169" s="226">
        <v>0</v>
      </c>
      <c r="P169" s="195">
        <v>1</v>
      </c>
      <c r="Q169" s="195">
        <v>1</v>
      </c>
      <c r="R169" s="196">
        <v>1</v>
      </c>
      <c r="S169" s="88">
        <f t="shared" ref="S169" si="752">SUM(O169:O169)*M169</f>
        <v>0</v>
      </c>
      <c r="T169" s="89">
        <f t="shared" ref="T169" si="753">SUM(P169:P169)*M169</f>
        <v>0.3</v>
      </c>
      <c r="U169" s="89">
        <f t="shared" ref="U169" si="754">SUM(Q169:Q169)*M169</f>
        <v>0.3</v>
      </c>
      <c r="V169" s="90">
        <f t="shared" ref="V169" si="755">SUM(R169:R169)*M169</f>
        <v>0.3</v>
      </c>
      <c r="W169" s="91">
        <f t="shared" si="595"/>
        <v>0.3</v>
      </c>
      <c r="X169" s="272"/>
      <c r="Y169" s="287"/>
      <c r="Z169" s="288"/>
      <c r="AA169" s="289"/>
      <c r="AB169" s="276"/>
      <c r="AC169" s="290"/>
      <c r="AD169" s="443"/>
      <c r="AE169" s="51" t="str">
        <f t="shared" ref="AE169" si="756">+IF(Q170&gt;Q169,"SUPERADA",IF(Q170=Q169,"EQUILIBRADA",IF(Q170&lt;Q169,"PARA MEJORAR")))</f>
        <v>EQUILIBRADA</v>
      </c>
      <c r="AF169" s="418"/>
      <c r="AG169" s="79"/>
      <c r="AH169" s="419"/>
      <c r="AI169" s="420"/>
      <c r="AJ169" s="421"/>
      <c r="AO169" s="422"/>
    </row>
    <row r="170" spans="1:41" ht="39.950000000000003" customHeight="1" thickBot="1" x14ac:dyDescent="0.25">
      <c r="A170" s="405"/>
      <c r="B170" s="406"/>
      <c r="C170" s="407"/>
      <c r="D170" s="408"/>
      <c r="E170" s="409"/>
      <c r="F170" s="410"/>
      <c r="G170" s="437"/>
      <c r="H170" s="438"/>
      <c r="I170" s="439"/>
      <c r="J170" s="440"/>
      <c r="K170" s="441"/>
      <c r="L170" s="415"/>
      <c r="M170" s="442"/>
      <c r="N170" s="65" t="s">
        <v>48</v>
      </c>
      <c r="O170" s="66">
        <v>0</v>
      </c>
      <c r="P170" s="67">
        <v>1</v>
      </c>
      <c r="Q170" s="67">
        <v>1</v>
      </c>
      <c r="R170" s="96">
        <v>0</v>
      </c>
      <c r="S170" s="68">
        <f t="shared" ref="S170" si="757">SUM(O170:O170)*M169</f>
        <v>0</v>
      </c>
      <c r="T170" s="69">
        <f t="shared" ref="T170" si="758">SUM(P170:P170)*M169</f>
        <v>0.3</v>
      </c>
      <c r="U170" s="69">
        <f t="shared" ref="U170" si="759">SUM(Q170:Q170)*M169</f>
        <v>0.3</v>
      </c>
      <c r="V170" s="70">
        <f t="shared" ref="V170" si="760">SUM(R170:R170)*M169</f>
        <v>0</v>
      </c>
      <c r="W170" s="71">
        <f t="shared" si="595"/>
        <v>0.3</v>
      </c>
      <c r="X170" s="272"/>
      <c r="Y170" s="287"/>
      <c r="Z170" s="288"/>
      <c r="AA170" s="289"/>
      <c r="AB170" s="276"/>
      <c r="AC170" s="290"/>
      <c r="AD170" s="443"/>
      <c r="AE170" s="78"/>
      <c r="AF170" s="418"/>
      <c r="AG170" s="79"/>
      <c r="AH170" s="419"/>
      <c r="AI170" s="420"/>
      <c r="AJ170" s="421"/>
      <c r="AO170" s="422"/>
    </row>
    <row r="171" spans="1:41" ht="39.950000000000003" customHeight="1" x14ac:dyDescent="0.2">
      <c r="A171" s="405"/>
      <c r="B171" s="406"/>
      <c r="C171" s="407"/>
      <c r="D171" s="408"/>
      <c r="E171" s="409"/>
      <c r="F171" s="410"/>
      <c r="G171" s="437"/>
      <c r="H171" s="438"/>
      <c r="I171" s="439"/>
      <c r="J171" s="440"/>
      <c r="K171" s="441"/>
      <c r="L171" s="423" t="s">
        <v>223</v>
      </c>
      <c r="M171" s="442">
        <v>0.4</v>
      </c>
      <c r="N171" s="36" t="s">
        <v>42</v>
      </c>
      <c r="O171" s="226">
        <v>0</v>
      </c>
      <c r="P171" s="195">
        <v>0</v>
      </c>
      <c r="Q171" s="195">
        <v>0.5</v>
      </c>
      <c r="R171" s="196">
        <v>1</v>
      </c>
      <c r="S171" s="88">
        <f t="shared" ref="S171" si="761">SUM(O171:O171)*M171</f>
        <v>0</v>
      </c>
      <c r="T171" s="89">
        <f t="shared" ref="T171" si="762">SUM(P171:P171)*M171</f>
        <v>0</v>
      </c>
      <c r="U171" s="89">
        <f t="shared" ref="U171" si="763">SUM(Q171:Q171)*M171</f>
        <v>0.2</v>
      </c>
      <c r="V171" s="90">
        <f t="shared" ref="V171" si="764">SUM(R171:R171)*M171</f>
        <v>0.4</v>
      </c>
      <c r="W171" s="91">
        <f t="shared" si="595"/>
        <v>0.4</v>
      </c>
      <c r="X171" s="272"/>
      <c r="Y171" s="287"/>
      <c r="Z171" s="288"/>
      <c r="AA171" s="289"/>
      <c r="AB171" s="276"/>
      <c r="AC171" s="290"/>
      <c r="AD171" s="443"/>
      <c r="AE171" s="51" t="str">
        <f t="shared" ref="AE171" si="765">+IF(Q172&gt;Q171,"SUPERADA",IF(Q172=Q171,"EQUILIBRADA",IF(Q172&lt;Q171,"PARA MEJORAR")))</f>
        <v>EQUILIBRADA</v>
      </c>
      <c r="AF171" s="418"/>
      <c r="AG171" s="79"/>
      <c r="AH171" s="419"/>
      <c r="AI171" s="420"/>
      <c r="AJ171" s="421"/>
      <c r="AO171" s="422"/>
    </row>
    <row r="172" spans="1:41" ht="39.950000000000003" customHeight="1" thickBot="1" x14ac:dyDescent="0.25">
      <c r="A172" s="405"/>
      <c r="B172" s="406"/>
      <c r="C172" s="407"/>
      <c r="D172" s="408"/>
      <c r="E172" s="409"/>
      <c r="F172" s="410"/>
      <c r="G172" s="444"/>
      <c r="H172" s="445"/>
      <c r="I172" s="446"/>
      <c r="J172" s="447"/>
      <c r="K172" s="448"/>
      <c r="L172" s="426"/>
      <c r="M172" s="449"/>
      <c r="N172" s="65" t="s">
        <v>48</v>
      </c>
      <c r="O172" s="106">
        <v>0</v>
      </c>
      <c r="P172" s="107">
        <v>0</v>
      </c>
      <c r="Q172" s="107">
        <v>0.5</v>
      </c>
      <c r="R172" s="108">
        <v>0</v>
      </c>
      <c r="S172" s="109">
        <f t="shared" ref="S172" si="766">SUM(O172:O172)*M171</f>
        <v>0</v>
      </c>
      <c r="T172" s="110">
        <f t="shared" ref="T172" si="767">SUM(P172:P172)*M171</f>
        <v>0</v>
      </c>
      <c r="U172" s="110">
        <f t="shared" ref="U172" si="768">SUM(Q172:Q172)*M171</f>
        <v>0.2</v>
      </c>
      <c r="V172" s="111">
        <f t="shared" ref="V172" si="769">SUM(R172:R172)*M171</f>
        <v>0</v>
      </c>
      <c r="W172" s="112">
        <f t="shared" si="595"/>
        <v>0.2</v>
      </c>
      <c r="X172" s="326"/>
      <c r="Y172" s="327"/>
      <c r="Z172" s="328"/>
      <c r="AA172" s="329"/>
      <c r="AB172" s="346"/>
      <c r="AC172" s="290"/>
      <c r="AD172" s="443"/>
      <c r="AE172" s="78"/>
      <c r="AF172" s="429"/>
      <c r="AG172" s="79"/>
      <c r="AH172" s="419"/>
      <c r="AI172" s="420"/>
      <c r="AJ172" s="421"/>
      <c r="AO172" s="422"/>
    </row>
    <row r="173" spans="1:41" ht="39.950000000000003" customHeight="1" x14ac:dyDescent="0.2">
      <c r="A173" s="405"/>
      <c r="B173" s="406"/>
      <c r="C173" s="407"/>
      <c r="D173" s="408"/>
      <c r="E173" s="409"/>
      <c r="F173" s="410"/>
      <c r="G173" s="430" t="s">
        <v>224</v>
      </c>
      <c r="H173" s="431">
        <v>22</v>
      </c>
      <c r="I173" s="432" t="s">
        <v>225</v>
      </c>
      <c r="J173" s="433" t="s">
        <v>226</v>
      </c>
      <c r="K173" s="434">
        <f>AB173</f>
        <v>0.5</v>
      </c>
      <c r="L173" s="399" t="s">
        <v>227</v>
      </c>
      <c r="M173" s="435">
        <v>0.5</v>
      </c>
      <c r="N173" s="36" t="s">
        <v>42</v>
      </c>
      <c r="O173" s="37">
        <v>0.5</v>
      </c>
      <c r="P173" s="38">
        <v>1</v>
      </c>
      <c r="Q173" s="38">
        <v>1</v>
      </c>
      <c r="R173" s="116">
        <v>1</v>
      </c>
      <c r="S173" s="41">
        <f t="shared" ref="S173" si="770">SUM(O173:O173)*M173</f>
        <v>0.25</v>
      </c>
      <c r="T173" s="42">
        <f t="shared" ref="T173" si="771">SUM(P173:P173)*M173</f>
        <v>0.5</v>
      </c>
      <c r="U173" s="42">
        <f t="shared" ref="U173" si="772">SUM(Q173:Q173)*M173</f>
        <v>0.5</v>
      </c>
      <c r="V173" s="43">
        <f t="shared" ref="V173" si="773">SUM(R173:R173)*M173</f>
        <v>0.5</v>
      </c>
      <c r="W173" s="44">
        <f t="shared" si="595"/>
        <v>0.5</v>
      </c>
      <c r="X173" s="313">
        <f>+S176+S178+S174</f>
        <v>0.25</v>
      </c>
      <c r="Y173" s="273">
        <f t="shared" ref="Y173:AB173" si="774">+T176+T178+T174</f>
        <v>0.4</v>
      </c>
      <c r="Z173" s="274">
        <f t="shared" si="774"/>
        <v>0.5</v>
      </c>
      <c r="AA173" s="275">
        <f t="shared" si="774"/>
        <v>0</v>
      </c>
      <c r="AB173" s="351">
        <f t="shared" si="774"/>
        <v>0.5</v>
      </c>
      <c r="AC173" s="290"/>
      <c r="AD173" s="436" t="s">
        <v>228</v>
      </c>
      <c r="AE173" s="51" t="str">
        <f t="shared" ref="AE173" si="775">+IF(Q174&gt;Q173,"SUPERADA",IF(Q174=Q173,"EQUILIBRADA",IF(Q174&lt;Q173,"PARA MEJORAR")))</f>
        <v>EQUILIBRADA</v>
      </c>
      <c r="AF173" s="402" t="str">
        <f>IF(COUNTIF(AE173:AE178,"PARA MEJORAR")&gt;=1,"PARA MEJORAR","BIEN")</f>
        <v>PARA MEJORAR</v>
      </c>
      <c r="AG173" s="79"/>
      <c r="AH173" s="419"/>
      <c r="AI173" s="420"/>
      <c r="AJ173" s="238"/>
      <c r="AK173" s="239"/>
      <c r="AL173" s="239"/>
      <c r="AM173" s="239"/>
      <c r="AN173" s="239"/>
      <c r="AO173" s="240"/>
    </row>
    <row r="174" spans="1:41" ht="39.950000000000003" customHeight="1" thickBot="1" x14ac:dyDescent="0.25">
      <c r="A174" s="405"/>
      <c r="B174" s="406"/>
      <c r="C174" s="407"/>
      <c r="D174" s="408"/>
      <c r="E174" s="409"/>
      <c r="F174" s="410"/>
      <c r="G174" s="437"/>
      <c r="H174" s="438"/>
      <c r="I174" s="439"/>
      <c r="J174" s="440"/>
      <c r="K174" s="441"/>
      <c r="L174" s="415"/>
      <c r="M174" s="442"/>
      <c r="N174" s="65" t="s">
        <v>48</v>
      </c>
      <c r="O174" s="66">
        <v>0.5</v>
      </c>
      <c r="P174" s="67">
        <v>0.8</v>
      </c>
      <c r="Q174" s="67">
        <v>1</v>
      </c>
      <c r="R174" s="96">
        <v>0</v>
      </c>
      <c r="S174" s="68">
        <f t="shared" ref="S174" si="776">SUM(O174:O174)*M173</f>
        <v>0.25</v>
      </c>
      <c r="T174" s="69">
        <f t="shared" ref="T174" si="777">SUM(P174:P174)*M173</f>
        <v>0.4</v>
      </c>
      <c r="U174" s="69">
        <f t="shared" ref="U174" si="778">SUM(Q174:Q174)*M173</f>
        <v>0.5</v>
      </c>
      <c r="V174" s="70">
        <f t="shared" ref="V174" si="779">SUM(R174:R174)*M173</f>
        <v>0</v>
      </c>
      <c r="W174" s="71">
        <f t="shared" si="595"/>
        <v>0.5</v>
      </c>
      <c r="X174" s="272"/>
      <c r="Y174" s="287"/>
      <c r="Z174" s="288"/>
      <c r="AA174" s="289"/>
      <c r="AB174" s="276"/>
      <c r="AC174" s="290"/>
      <c r="AD174" s="443"/>
      <c r="AE174" s="78"/>
      <c r="AF174" s="418"/>
      <c r="AG174" s="79"/>
      <c r="AH174" s="419"/>
      <c r="AI174" s="420"/>
      <c r="AJ174" s="421"/>
      <c r="AO174" s="422"/>
    </row>
    <row r="175" spans="1:41" ht="39.950000000000003" customHeight="1" x14ac:dyDescent="0.2">
      <c r="A175" s="405"/>
      <c r="B175" s="406"/>
      <c r="C175" s="407"/>
      <c r="D175" s="408"/>
      <c r="E175" s="409"/>
      <c r="F175" s="410"/>
      <c r="G175" s="437"/>
      <c r="H175" s="438"/>
      <c r="I175" s="439"/>
      <c r="J175" s="440"/>
      <c r="K175" s="441"/>
      <c r="L175" s="423" t="s">
        <v>229</v>
      </c>
      <c r="M175" s="442">
        <v>0.2</v>
      </c>
      <c r="N175" s="36" t="s">
        <v>42</v>
      </c>
      <c r="O175" s="226">
        <v>0</v>
      </c>
      <c r="P175" s="195">
        <v>1</v>
      </c>
      <c r="Q175" s="195">
        <v>1</v>
      </c>
      <c r="R175" s="196">
        <v>1</v>
      </c>
      <c r="S175" s="88">
        <f t="shared" ref="S175" si="780">SUM(O175:O175)*M175</f>
        <v>0</v>
      </c>
      <c r="T175" s="89">
        <f t="shared" ref="T175" si="781">SUM(P175:P175)*M175</f>
        <v>0.2</v>
      </c>
      <c r="U175" s="89">
        <f t="shared" ref="U175" si="782">SUM(Q175:Q175)*M175</f>
        <v>0.2</v>
      </c>
      <c r="V175" s="90">
        <f t="shared" ref="V175" si="783">SUM(R175:R175)*M175</f>
        <v>0.2</v>
      </c>
      <c r="W175" s="91">
        <f t="shared" si="595"/>
        <v>0.2</v>
      </c>
      <c r="X175" s="272"/>
      <c r="Y175" s="287"/>
      <c r="Z175" s="288"/>
      <c r="AA175" s="289"/>
      <c r="AB175" s="276"/>
      <c r="AC175" s="290"/>
      <c r="AD175" s="443"/>
      <c r="AE175" s="51" t="str">
        <f t="shared" ref="AE175" si="784">+IF(Q176&gt;Q175,"SUPERADA",IF(Q176=Q175,"EQUILIBRADA",IF(Q176&lt;Q175,"PARA MEJORAR")))</f>
        <v>PARA MEJORAR</v>
      </c>
      <c r="AF175" s="418"/>
      <c r="AG175" s="79"/>
      <c r="AH175" s="419"/>
      <c r="AI175" s="420"/>
      <c r="AJ175" s="421"/>
      <c r="AO175" s="422"/>
    </row>
    <row r="176" spans="1:41" ht="39.950000000000003" customHeight="1" thickBot="1" x14ac:dyDescent="0.25">
      <c r="A176" s="405"/>
      <c r="B176" s="406"/>
      <c r="C176" s="407"/>
      <c r="D176" s="408"/>
      <c r="E176" s="409"/>
      <c r="F176" s="410"/>
      <c r="G176" s="437"/>
      <c r="H176" s="438"/>
      <c r="I176" s="439"/>
      <c r="J176" s="440"/>
      <c r="K176" s="441"/>
      <c r="L176" s="415"/>
      <c r="M176" s="442"/>
      <c r="N176" s="65" t="s">
        <v>48</v>
      </c>
      <c r="O176" s="66">
        <v>0</v>
      </c>
      <c r="P176" s="67">
        <v>0</v>
      </c>
      <c r="Q176" s="67">
        <v>0</v>
      </c>
      <c r="R176" s="96">
        <v>0</v>
      </c>
      <c r="S176" s="68">
        <f t="shared" ref="S176" si="785">SUM(O176:O176)*M175</f>
        <v>0</v>
      </c>
      <c r="T176" s="69">
        <f t="shared" ref="T176" si="786">SUM(P176:P176)*M175</f>
        <v>0</v>
      </c>
      <c r="U176" s="69">
        <f t="shared" ref="U176" si="787">SUM(Q176:Q176)*M175</f>
        <v>0</v>
      </c>
      <c r="V176" s="70">
        <f t="shared" ref="V176" si="788">SUM(R176:R176)*M175</f>
        <v>0</v>
      </c>
      <c r="W176" s="71">
        <f t="shared" si="595"/>
        <v>0</v>
      </c>
      <c r="X176" s="272"/>
      <c r="Y176" s="287"/>
      <c r="Z176" s="288"/>
      <c r="AA176" s="289"/>
      <c r="AB176" s="276"/>
      <c r="AC176" s="290"/>
      <c r="AD176" s="443"/>
      <c r="AE176" s="78"/>
      <c r="AF176" s="418"/>
      <c r="AG176" s="79"/>
      <c r="AH176" s="419"/>
      <c r="AI176" s="420"/>
      <c r="AJ176" s="421"/>
      <c r="AO176" s="422"/>
    </row>
    <row r="177" spans="1:41" ht="39.950000000000003" customHeight="1" x14ac:dyDescent="0.2">
      <c r="A177" s="405"/>
      <c r="B177" s="406"/>
      <c r="C177" s="407"/>
      <c r="D177" s="408"/>
      <c r="E177" s="409"/>
      <c r="F177" s="410"/>
      <c r="G177" s="437"/>
      <c r="H177" s="438"/>
      <c r="I177" s="439"/>
      <c r="J177" s="440"/>
      <c r="K177" s="441"/>
      <c r="L177" s="423" t="s">
        <v>230</v>
      </c>
      <c r="M177" s="442">
        <v>0.3</v>
      </c>
      <c r="N177" s="36" t="s">
        <v>42</v>
      </c>
      <c r="O177" s="226">
        <v>0</v>
      </c>
      <c r="P177" s="195">
        <v>0</v>
      </c>
      <c r="Q177" s="195">
        <v>0.5</v>
      </c>
      <c r="R177" s="196">
        <v>1</v>
      </c>
      <c r="S177" s="88">
        <f t="shared" ref="S177" si="789">SUM(O177:O177)*M177</f>
        <v>0</v>
      </c>
      <c r="T177" s="89">
        <f t="shared" ref="T177" si="790">SUM(P177:P177)*M177</f>
        <v>0</v>
      </c>
      <c r="U177" s="89">
        <f t="shared" ref="U177" si="791">SUM(Q177:Q177)*M177</f>
        <v>0.15</v>
      </c>
      <c r="V177" s="90">
        <f t="shared" ref="V177" si="792">SUM(R177:R177)*M177</f>
        <v>0.3</v>
      </c>
      <c r="W177" s="91">
        <f t="shared" si="595"/>
        <v>0.3</v>
      </c>
      <c r="X177" s="272"/>
      <c r="Y177" s="287"/>
      <c r="Z177" s="288"/>
      <c r="AA177" s="289"/>
      <c r="AB177" s="276"/>
      <c r="AC177" s="290"/>
      <c r="AD177" s="443"/>
      <c r="AE177" s="51" t="str">
        <f t="shared" ref="AE177" si="793">+IF(Q178&gt;Q177,"SUPERADA",IF(Q178=Q177,"EQUILIBRADA",IF(Q178&lt;Q177,"PARA MEJORAR")))</f>
        <v>PARA MEJORAR</v>
      </c>
      <c r="AF177" s="418"/>
      <c r="AG177" s="79"/>
      <c r="AH177" s="419"/>
      <c r="AI177" s="420"/>
      <c r="AJ177" s="421"/>
      <c r="AO177" s="422"/>
    </row>
    <row r="178" spans="1:41" ht="39.950000000000003" customHeight="1" thickBot="1" x14ac:dyDescent="0.25">
      <c r="A178" s="405"/>
      <c r="B178" s="406"/>
      <c r="C178" s="407"/>
      <c r="D178" s="408"/>
      <c r="E178" s="450"/>
      <c r="F178" s="451"/>
      <c r="G178" s="444"/>
      <c r="H178" s="445"/>
      <c r="I178" s="446"/>
      <c r="J178" s="447"/>
      <c r="K178" s="448"/>
      <c r="L178" s="426"/>
      <c r="M178" s="449"/>
      <c r="N178" s="65" t="s">
        <v>48</v>
      </c>
      <c r="O178" s="106">
        <v>0</v>
      </c>
      <c r="P178" s="107">
        <v>0</v>
      </c>
      <c r="Q178" s="107">
        <v>0</v>
      </c>
      <c r="R178" s="108">
        <v>0</v>
      </c>
      <c r="S178" s="109">
        <f t="shared" ref="S178" si="794">SUM(O178:O178)*M177</f>
        <v>0</v>
      </c>
      <c r="T178" s="110">
        <f t="shared" ref="T178" si="795">SUM(P178:P178)*M177</f>
        <v>0</v>
      </c>
      <c r="U178" s="110">
        <f t="shared" ref="U178" si="796">SUM(Q178:Q178)*M177</f>
        <v>0</v>
      </c>
      <c r="V178" s="111">
        <f t="shared" ref="V178" si="797">SUM(R178:R178)*M177</f>
        <v>0</v>
      </c>
      <c r="W178" s="112">
        <f t="shared" si="595"/>
        <v>0</v>
      </c>
      <c r="X178" s="326"/>
      <c r="Y178" s="327"/>
      <c r="Z178" s="328"/>
      <c r="AA178" s="329"/>
      <c r="AB178" s="346"/>
      <c r="AC178" s="290"/>
      <c r="AD178" s="443"/>
      <c r="AE178" s="78"/>
      <c r="AF178" s="429"/>
      <c r="AG178" s="79"/>
      <c r="AH178" s="419"/>
      <c r="AI178" s="420"/>
      <c r="AJ178" s="421"/>
      <c r="AO178" s="422"/>
    </row>
    <row r="179" spans="1:41" ht="39.950000000000003" customHeight="1" x14ac:dyDescent="0.2">
      <c r="A179" s="405"/>
      <c r="B179" s="406"/>
      <c r="C179" s="407"/>
      <c r="D179" s="408"/>
      <c r="E179" s="452">
        <v>13</v>
      </c>
      <c r="F179" s="392" t="s">
        <v>231</v>
      </c>
      <c r="G179" s="395" t="s">
        <v>232</v>
      </c>
      <c r="H179" s="396">
        <v>23</v>
      </c>
      <c r="I179" s="397" t="s">
        <v>233</v>
      </c>
      <c r="J179" s="397" t="s">
        <v>226</v>
      </c>
      <c r="K179" s="398">
        <f>AB179</f>
        <v>1</v>
      </c>
      <c r="L179" s="399" t="s">
        <v>234</v>
      </c>
      <c r="M179" s="400">
        <v>0.3</v>
      </c>
      <c r="N179" s="36" t="s">
        <v>42</v>
      </c>
      <c r="O179" s="37">
        <v>1</v>
      </c>
      <c r="P179" s="38">
        <v>1</v>
      </c>
      <c r="Q179" s="38">
        <v>1</v>
      </c>
      <c r="R179" s="116">
        <v>1</v>
      </c>
      <c r="S179" s="41">
        <f t="shared" ref="S179" si="798">SUM(O179:O179)*M179</f>
        <v>0.3</v>
      </c>
      <c r="T179" s="42">
        <f t="shared" ref="T179" si="799">SUM(P179:P179)*M179</f>
        <v>0.3</v>
      </c>
      <c r="U179" s="42">
        <f t="shared" ref="U179" si="800">SUM(Q179:Q179)*M179</f>
        <v>0.3</v>
      </c>
      <c r="V179" s="43">
        <f t="shared" ref="V179" si="801">SUM(R179:R179)*M179</f>
        <v>0.3</v>
      </c>
      <c r="W179" s="44">
        <f t="shared" si="595"/>
        <v>0.3</v>
      </c>
      <c r="X179" s="313">
        <f>+S184+S186+S180+S182</f>
        <v>0.3</v>
      </c>
      <c r="Y179" s="273">
        <f t="shared" ref="Y179:AB179" si="802">+T184+T186+T180+T182</f>
        <v>1</v>
      </c>
      <c r="Z179" s="274">
        <f t="shared" si="802"/>
        <v>1</v>
      </c>
      <c r="AA179" s="275">
        <f t="shared" si="802"/>
        <v>0</v>
      </c>
      <c r="AB179" s="351">
        <f t="shared" si="802"/>
        <v>1</v>
      </c>
      <c r="AC179" s="290"/>
      <c r="AD179" s="436" t="s">
        <v>214</v>
      </c>
      <c r="AE179" s="51" t="str">
        <f t="shared" ref="AE179" si="803">+IF(Q180&gt;Q179,"SUPERADA",IF(Q180=Q179,"EQUILIBRADA",IF(Q180&lt;Q179,"PARA MEJORAR")))</f>
        <v>EQUILIBRADA</v>
      </c>
      <c r="AF179" s="453" t="str">
        <f>IF(COUNTIF(AE179:AE186,"PARA MEJORAR")&gt;=1,"PARA MEJORAR","BIEN")</f>
        <v>BIEN</v>
      </c>
      <c r="AG179" s="79"/>
      <c r="AH179" s="419"/>
      <c r="AI179" s="420"/>
      <c r="AJ179" s="238"/>
      <c r="AK179" s="239"/>
      <c r="AL179" s="239"/>
      <c r="AM179" s="239"/>
      <c r="AN179" s="239"/>
      <c r="AO179" s="240"/>
    </row>
    <row r="180" spans="1:41" ht="39.950000000000003" customHeight="1" thickBot="1" x14ac:dyDescent="0.25">
      <c r="A180" s="405"/>
      <c r="B180" s="406"/>
      <c r="C180" s="407"/>
      <c r="D180" s="408"/>
      <c r="E180" s="454"/>
      <c r="F180" s="408"/>
      <c r="G180" s="411"/>
      <c r="H180" s="412"/>
      <c r="I180" s="413"/>
      <c r="J180" s="413"/>
      <c r="K180" s="414"/>
      <c r="L180" s="415"/>
      <c r="M180" s="416"/>
      <c r="N180" s="65" t="s">
        <v>48</v>
      </c>
      <c r="O180" s="66">
        <v>1</v>
      </c>
      <c r="P180" s="67">
        <v>1</v>
      </c>
      <c r="Q180" s="67">
        <v>1</v>
      </c>
      <c r="R180" s="96">
        <v>0</v>
      </c>
      <c r="S180" s="68">
        <f t="shared" ref="S180" si="804">SUM(O180:O180)*M179</f>
        <v>0.3</v>
      </c>
      <c r="T180" s="69">
        <f t="shared" ref="T180" si="805">SUM(P180:P180)*M179</f>
        <v>0.3</v>
      </c>
      <c r="U180" s="69">
        <f t="shared" ref="U180" si="806">SUM(Q180:Q180)*M179</f>
        <v>0.3</v>
      </c>
      <c r="V180" s="70">
        <f t="shared" ref="V180" si="807">SUM(R180:R180)*M179</f>
        <v>0</v>
      </c>
      <c r="W180" s="71">
        <f t="shared" si="595"/>
        <v>0.3</v>
      </c>
      <c r="X180" s="272"/>
      <c r="Y180" s="287"/>
      <c r="Z180" s="288"/>
      <c r="AA180" s="289"/>
      <c r="AB180" s="276"/>
      <c r="AC180" s="290"/>
      <c r="AD180" s="443"/>
      <c r="AE180" s="78"/>
      <c r="AF180" s="455"/>
      <c r="AG180" s="79"/>
      <c r="AH180" s="419"/>
      <c r="AI180" s="420"/>
      <c r="AJ180" s="421"/>
      <c r="AO180" s="422"/>
    </row>
    <row r="181" spans="1:41" ht="39.950000000000003" customHeight="1" x14ac:dyDescent="0.2">
      <c r="A181" s="405"/>
      <c r="B181" s="406"/>
      <c r="C181" s="407"/>
      <c r="D181" s="408"/>
      <c r="E181" s="454"/>
      <c r="F181" s="408"/>
      <c r="G181" s="411"/>
      <c r="H181" s="412"/>
      <c r="I181" s="413"/>
      <c r="J181" s="413"/>
      <c r="K181" s="414"/>
      <c r="L181" s="423" t="s">
        <v>235</v>
      </c>
      <c r="M181" s="424">
        <v>0.3</v>
      </c>
      <c r="N181" s="36" t="s">
        <v>42</v>
      </c>
      <c r="O181" s="226">
        <v>0</v>
      </c>
      <c r="P181" s="195">
        <v>1</v>
      </c>
      <c r="Q181" s="195">
        <v>1</v>
      </c>
      <c r="R181" s="196">
        <v>1</v>
      </c>
      <c r="S181" s="88">
        <f t="shared" ref="S181" si="808">SUM(O181:O181)*M181</f>
        <v>0</v>
      </c>
      <c r="T181" s="89">
        <f t="shared" ref="T181" si="809">SUM(P181:P181)*M181</f>
        <v>0.3</v>
      </c>
      <c r="U181" s="89">
        <f t="shared" ref="U181" si="810">SUM(Q181:Q181)*M181</f>
        <v>0.3</v>
      </c>
      <c r="V181" s="90">
        <f t="shared" ref="V181" si="811">SUM(R181:R181)*M181</f>
        <v>0.3</v>
      </c>
      <c r="W181" s="91">
        <f t="shared" si="595"/>
        <v>0.3</v>
      </c>
      <c r="X181" s="272"/>
      <c r="Y181" s="287"/>
      <c r="Z181" s="288"/>
      <c r="AA181" s="289"/>
      <c r="AB181" s="276"/>
      <c r="AC181" s="290"/>
      <c r="AD181" s="443"/>
      <c r="AE181" s="51" t="str">
        <f t="shared" ref="AE181" si="812">+IF(Q182&gt;Q181,"SUPERADA",IF(Q182=Q181,"EQUILIBRADA",IF(Q182&lt;Q181,"PARA MEJORAR")))</f>
        <v>EQUILIBRADA</v>
      </c>
      <c r="AF181" s="455"/>
      <c r="AG181" s="79"/>
      <c r="AH181" s="419"/>
      <c r="AI181" s="420"/>
      <c r="AJ181" s="421"/>
      <c r="AO181" s="422"/>
    </row>
    <row r="182" spans="1:41" ht="39.950000000000003" customHeight="1" thickBot="1" x14ac:dyDescent="0.25">
      <c r="A182" s="405"/>
      <c r="B182" s="406"/>
      <c r="C182" s="407"/>
      <c r="D182" s="408"/>
      <c r="E182" s="454"/>
      <c r="F182" s="408"/>
      <c r="G182" s="411"/>
      <c r="H182" s="412"/>
      <c r="I182" s="413"/>
      <c r="J182" s="413"/>
      <c r="K182" s="414"/>
      <c r="L182" s="415"/>
      <c r="M182" s="416"/>
      <c r="N182" s="65" t="s">
        <v>48</v>
      </c>
      <c r="O182" s="66">
        <v>0</v>
      </c>
      <c r="P182" s="67">
        <v>1</v>
      </c>
      <c r="Q182" s="67">
        <v>1</v>
      </c>
      <c r="R182" s="96">
        <v>0</v>
      </c>
      <c r="S182" s="68">
        <f t="shared" ref="S182" si="813">SUM(O182:O182)*M181</f>
        <v>0</v>
      </c>
      <c r="T182" s="69">
        <f t="shared" ref="T182" si="814">SUM(P182:P182)*M181</f>
        <v>0.3</v>
      </c>
      <c r="U182" s="69">
        <f t="shared" ref="U182" si="815">SUM(Q182:Q182)*M181</f>
        <v>0.3</v>
      </c>
      <c r="V182" s="70">
        <f t="shared" ref="V182" si="816">SUM(R182:R182)*M181</f>
        <v>0</v>
      </c>
      <c r="W182" s="71">
        <f t="shared" si="595"/>
        <v>0.3</v>
      </c>
      <c r="X182" s="272"/>
      <c r="Y182" s="287"/>
      <c r="Z182" s="288"/>
      <c r="AA182" s="289"/>
      <c r="AB182" s="276"/>
      <c r="AC182" s="290"/>
      <c r="AD182" s="443"/>
      <c r="AE182" s="78"/>
      <c r="AF182" s="455"/>
      <c r="AG182" s="79"/>
      <c r="AH182" s="419"/>
      <c r="AI182" s="420"/>
      <c r="AJ182" s="421"/>
      <c r="AO182" s="422"/>
    </row>
    <row r="183" spans="1:41" ht="39.950000000000003" customHeight="1" x14ac:dyDescent="0.2">
      <c r="A183" s="405"/>
      <c r="B183" s="406"/>
      <c r="C183" s="407"/>
      <c r="D183" s="408"/>
      <c r="E183" s="454"/>
      <c r="F183" s="408"/>
      <c r="G183" s="411"/>
      <c r="H183" s="412"/>
      <c r="I183" s="413"/>
      <c r="J183" s="413"/>
      <c r="K183" s="414"/>
      <c r="L183" s="426" t="s">
        <v>236</v>
      </c>
      <c r="M183" s="424">
        <v>0.3</v>
      </c>
      <c r="N183" s="36" t="s">
        <v>42</v>
      </c>
      <c r="O183" s="226">
        <v>0</v>
      </c>
      <c r="P183" s="195">
        <v>1</v>
      </c>
      <c r="Q183" s="195">
        <v>1</v>
      </c>
      <c r="R183" s="196">
        <v>1</v>
      </c>
      <c r="S183" s="88">
        <f t="shared" ref="S183" si="817">SUM(O183:O183)*M183</f>
        <v>0</v>
      </c>
      <c r="T183" s="89">
        <f t="shared" ref="T183" si="818">SUM(P183:P183)*M183</f>
        <v>0.3</v>
      </c>
      <c r="U183" s="89">
        <f t="shared" ref="U183" si="819">SUM(Q183:Q183)*M183</f>
        <v>0.3</v>
      </c>
      <c r="V183" s="90">
        <f t="shared" ref="V183" si="820">SUM(R183:R183)*M183</f>
        <v>0.3</v>
      </c>
      <c r="W183" s="91">
        <f t="shared" si="595"/>
        <v>0.3</v>
      </c>
      <c r="X183" s="272"/>
      <c r="Y183" s="287"/>
      <c r="Z183" s="288"/>
      <c r="AA183" s="289"/>
      <c r="AB183" s="276"/>
      <c r="AC183" s="290"/>
      <c r="AD183" s="443"/>
      <c r="AE183" s="51" t="str">
        <f t="shared" ref="AE183" si="821">+IF(Q184&gt;Q183,"SUPERADA",IF(Q184=Q183,"EQUILIBRADA",IF(Q184&lt;Q183,"PARA MEJORAR")))</f>
        <v>EQUILIBRADA</v>
      </c>
      <c r="AF183" s="455"/>
      <c r="AG183" s="79"/>
      <c r="AH183" s="419"/>
      <c r="AI183" s="420"/>
      <c r="AJ183" s="421"/>
      <c r="AO183" s="422"/>
    </row>
    <row r="184" spans="1:41" ht="39.950000000000003" customHeight="1" thickBot="1" x14ac:dyDescent="0.25">
      <c r="A184" s="405"/>
      <c r="B184" s="406"/>
      <c r="C184" s="407"/>
      <c r="D184" s="408"/>
      <c r="E184" s="454"/>
      <c r="F184" s="408"/>
      <c r="G184" s="411"/>
      <c r="H184" s="412"/>
      <c r="I184" s="413"/>
      <c r="J184" s="413"/>
      <c r="K184" s="414"/>
      <c r="L184" s="415"/>
      <c r="M184" s="416"/>
      <c r="N184" s="65" t="s">
        <v>48</v>
      </c>
      <c r="O184" s="66">
        <v>0</v>
      </c>
      <c r="P184" s="67">
        <v>1</v>
      </c>
      <c r="Q184" s="67">
        <v>1</v>
      </c>
      <c r="R184" s="96">
        <v>0</v>
      </c>
      <c r="S184" s="68">
        <f t="shared" ref="S184" si="822">SUM(O184:O184)*M183</f>
        <v>0</v>
      </c>
      <c r="T184" s="69">
        <f t="shared" ref="T184" si="823">SUM(P184:P184)*M183</f>
        <v>0.3</v>
      </c>
      <c r="U184" s="69">
        <f t="shared" ref="U184" si="824">SUM(Q184:Q184)*M183</f>
        <v>0.3</v>
      </c>
      <c r="V184" s="70">
        <f t="shared" ref="V184" si="825">SUM(R184:R184)*M183</f>
        <v>0</v>
      </c>
      <c r="W184" s="71">
        <f t="shared" si="595"/>
        <v>0.3</v>
      </c>
      <c r="X184" s="272"/>
      <c r="Y184" s="287"/>
      <c r="Z184" s="288"/>
      <c r="AA184" s="289"/>
      <c r="AB184" s="276"/>
      <c r="AC184" s="290"/>
      <c r="AD184" s="443"/>
      <c r="AE184" s="78"/>
      <c r="AF184" s="455"/>
      <c r="AG184" s="79"/>
      <c r="AH184" s="419"/>
      <c r="AI184" s="420"/>
      <c r="AJ184" s="421"/>
      <c r="AO184" s="422"/>
    </row>
    <row r="185" spans="1:41" ht="39.950000000000003" customHeight="1" x14ac:dyDescent="0.2">
      <c r="A185" s="405"/>
      <c r="B185" s="406"/>
      <c r="C185" s="407"/>
      <c r="D185" s="408"/>
      <c r="E185" s="454"/>
      <c r="F185" s="408"/>
      <c r="G185" s="411"/>
      <c r="H185" s="412"/>
      <c r="I185" s="413"/>
      <c r="J185" s="413"/>
      <c r="K185" s="414"/>
      <c r="L185" s="423" t="s">
        <v>237</v>
      </c>
      <c r="M185" s="424">
        <v>0.1</v>
      </c>
      <c r="N185" s="36" t="s">
        <v>42</v>
      </c>
      <c r="O185" s="226">
        <v>0</v>
      </c>
      <c r="P185" s="195">
        <v>0</v>
      </c>
      <c r="Q185" s="195">
        <v>1</v>
      </c>
      <c r="R185" s="196">
        <v>1</v>
      </c>
      <c r="S185" s="88">
        <f t="shared" ref="S185" si="826">SUM(O185:O185)*M185</f>
        <v>0</v>
      </c>
      <c r="T185" s="89">
        <f t="shared" ref="T185" si="827">SUM(P185:P185)*M185</f>
        <v>0</v>
      </c>
      <c r="U185" s="89">
        <f t="shared" ref="U185" si="828">SUM(Q185:Q185)*M185</f>
        <v>0.1</v>
      </c>
      <c r="V185" s="90">
        <f t="shared" ref="V185" si="829">SUM(R185:R185)*M185</f>
        <v>0.1</v>
      </c>
      <c r="W185" s="91">
        <f t="shared" si="595"/>
        <v>0.1</v>
      </c>
      <c r="X185" s="272"/>
      <c r="Y185" s="287"/>
      <c r="Z185" s="288"/>
      <c r="AA185" s="289"/>
      <c r="AB185" s="276"/>
      <c r="AC185" s="290"/>
      <c r="AD185" s="443"/>
      <c r="AE185" s="51" t="str">
        <f t="shared" ref="AE185" si="830">+IF(Q186&gt;Q185,"SUPERADA",IF(Q186=Q185,"EQUILIBRADA",IF(Q186&lt;Q185,"PARA MEJORAR")))</f>
        <v>EQUILIBRADA</v>
      </c>
      <c r="AF185" s="455"/>
      <c r="AG185" s="79"/>
      <c r="AH185" s="419"/>
      <c r="AI185" s="420"/>
      <c r="AJ185" s="421"/>
      <c r="AO185" s="422"/>
    </row>
    <row r="186" spans="1:41" ht="39.950000000000003" customHeight="1" thickBot="1" x14ac:dyDescent="0.25">
      <c r="A186" s="405"/>
      <c r="B186" s="406"/>
      <c r="C186" s="456"/>
      <c r="D186" s="457"/>
      <c r="E186" s="458"/>
      <c r="F186" s="457"/>
      <c r="G186" s="459"/>
      <c r="H186" s="425"/>
      <c r="I186" s="460"/>
      <c r="J186" s="460"/>
      <c r="K186" s="461"/>
      <c r="L186" s="462"/>
      <c r="M186" s="463"/>
      <c r="N186" s="65" t="s">
        <v>48</v>
      </c>
      <c r="O186" s="464">
        <v>0</v>
      </c>
      <c r="P186" s="302">
        <v>1</v>
      </c>
      <c r="Q186" s="302">
        <v>1</v>
      </c>
      <c r="R186" s="303">
        <v>0</v>
      </c>
      <c r="S186" s="109">
        <f t="shared" ref="S186" si="831">SUM(O186:O186)*M185</f>
        <v>0</v>
      </c>
      <c r="T186" s="110">
        <f t="shared" ref="T186" si="832">SUM(P186:P186)*M185</f>
        <v>0.1</v>
      </c>
      <c r="U186" s="110">
        <f t="shared" ref="U186" si="833">SUM(Q186:Q186)*M185</f>
        <v>0.1</v>
      </c>
      <c r="V186" s="111">
        <f t="shared" ref="V186" si="834">SUM(R186:R186)*M185</f>
        <v>0</v>
      </c>
      <c r="W186" s="112">
        <f t="shared" si="595"/>
        <v>0.1</v>
      </c>
      <c r="X186" s="326"/>
      <c r="Y186" s="327"/>
      <c r="Z186" s="328"/>
      <c r="AA186" s="329"/>
      <c r="AB186" s="346"/>
      <c r="AC186" s="290"/>
      <c r="AD186" s="465"/>
      <c r="AE186" s="78"/>
      <c r="AF186" s="466"/>
      <c r="AG186" s="78"/>
      <c r="AH186" s="419"/>
      <c r="AI186" s="420"/>
      <c r="AJ186" s="421"/>
      <c r="AO186" s="422"/>
    </row>
    <row r="187" spans="1:41" ht="39.950000000000003" customHeight="1" x14ac:dyDescent="0.2">
      <c r="A187" s="405"/>
      <c r="B187" s="406"/>
      <c r="C187" s="391">
        <v>11</v>
      </c>
      <c r="D187" s="392" t="s">
        <v>238</v>
      </c>
      <c r="E187" s="452">
        <v>14</v>
      </c>
      <c r="F187" s="467" t="s">
        <v>239</v>
      </c>
      <c r="G187" s="468" t="s">
        <v>240</v>
      </c>
      <c r="H187" s="412">
        <v>24</v>
      </c>
      <c r="I187" s="413" t="s">
        <v>241</v>
      </c>
      <c r="J187" s="413" t="s">
        <v>242</v>
      </c>
      <c r="K187" s="414">
        <f>AB187</f>
        <v>0.75</v>
      </c>
      <c r="L187" s="426" t="s">
        <v>243</v>
      </c>
      <c r="M187" s="427">
        <v>0.5</v>
      </c>
      <c r="N187" s="36" t="s">
        <v>42</v>
      </c>
      <c r="O187" s="469">
        <v>0.25</v>
      </c>
      <c r="P187" s="470">
        <v>0.5</v>
      </c>
      <c r="Q187" s="470">
        <v>0.75</v>
      </c>
      <c r="R187" s="471">
        <v>1</v>
      </c>
      <c r="S187" s="41">
        <f t="shared" ref="S187" si="835">SUM(O187:O187)*M187</f>
        <v>0.125</v>
      </c>
      <c r="T187" s="42">
        <f t="shared" ref="T187" si="836">SUM(P187:P187)*M187</f>
        <v>0.25</v>
      </c>
      <c r="U187" s="42">
        <f t="shared" ref="U187" si="837">SUM(Q187:Q187)*M187</f>
        <v>0.375</v>
      </c>
      <c r="V187" s="43">
        <f t="shared" ref="V187" si="838">SUM(R187:R187)*M187</f>
        <v>0.5</v>
      </c>
      <c r="W187" s="44">
        <f t="shared" si="595"/>
        <v>0.5</v>
      </c>
      <c r="X187" s="313">
        <f>S190+S192+S188</f>
        <v>0.16250000000000001</v>
      </c>
      <c r="Y187" s="273">
        <f t="shared" ref="Y187:AB187" si="839">T190+T192+T188</f>
        <v>0.25</v>
      </c>
      <c r="Z187" s="274">
        <f t="shared" si="839"/>
        <v>0.75</v>
      </c>
      <c r="AA187" s="275">
        <f t="shared" si="839"/>
        <v>0</v>
      </c>
      <c r="AB187" s="314">
        <f t="shared" si="839"/>
        <v>0.75</v>
      </c>
      <c r="AC187" s="290"/>
      <c r="AD187" s="436" t="s">
        <v>244</v>
      </c>
      <c r="AE187" s="51" t="str">
        <f t="shared" ref="AE187" si="840">+IF(Q188&gt;Q187,"SUPERADA",IF(Q188=Q187,"EQUILIBRADA",IF(Q188&lt;Q187,"PARA MEJORAR")))</f>
        <v>EQUILIBRADA</v>
      </c>
      <c r="AF187" s="453" t="str">
        <f>IF(COUNTIF(AE187:AE192,"PARA MEJORAR")&gt;=1,"PARA MEJORAR","BIEN")</f>
        <v>BIEN</v>
      </c>
      <c r="AG187" s="51" t="str">
        <f>IF(COUNTIF(AF187:AF192,"PARA MEJORAR")&gt;=1,"PARA MEJORAR","BIEN")</f>
        <v>BIEN</v>
      </c>
      <c r="AH187" s="419"/>
      <c r="AI187" s="420"/>
      <c r="AJ187" s="238"/>
      <c r="AK187" s="239"/>
      <c r="AL187" s="239"/>
      <c r="AM187" s="239"/>
      <c r="AN187" s="239"/>
      <c r="AO187" s="240"/>
    </row>
    <row r="188" spans="1:41" ht="39.950000000000003" customHeight="1" thickBot="1" x14ac:dyDescent="0.25">
      <c r="A188" s="405"/>
      <c r="B188" s="406"/>
      <c r="C188" s="407"/>
      <c r="D188" s="408"/>
      <c r="E188" s="454"/>
      <c r="F188" s="467"/>
      <c r="G188" s="468"/>
      <c r="H188" s="412"/>
      <c r="I188" s="413"/>
      <c r="J188" s="413"/>
      <c r="K188" s="414"/>
      <c r="L188" s="415"/>
      <c r="M188" s="416"/>
      <c r="N188" s="65" t="s">
        <v>48</v>
      </c>
      <c r="O188" s="66">
        <v>0.2</v>
      </c>
      <c r="P188" s="67">
        <v>0.25</v>
      </c>
      <c r="Q188" s="67">
        <v>0.75</v>
      </c>
      <c r="R188" s="96">
        <v>0</v>
      </c>
      <c r="S188" s="68">
        <f t="shared" ref="S188" si="841">SUM(O188:O188)*M187</f>
        <v>0.1</v>
      </c>
      <c r="T188" s="69">
        <f t="shared" ref="T188" si="842">SUM(P188:P188)*M187</f>
        <v>0.125</v>
      </c>
      <c r="U188" s="69">
        <f t="shared" ref="U188" si="843">SUM(Q188:Q188)*M187</f>
        <v>0.375</v>
      </c>
      <c r="V188" s="70">
        <f t="shared" ref="V188" si="844">SUM(R188:R188)*M187</f>
        <v>0</v>
      </c>
      <c r="W188" s="71">
        <f t="shared" si="595"/>
        <v>0.375</v>
      </c>
      <c r="X188" s="272"/>
      <c r="Y188" s="287"/>
      <c r="Z188" s="288"/>
      <c r="AA188" s="289"/>
      <c r="AB188" s="320"/>
      <c r="AC188" s="290"/>
      <c r="AD188" s="443"/>
      <c r="AE188" s="78"/>
      <c r="AF188" s="455"/>
      <c r="AG188" s="79"/>
      <c r="AH188" s="419"/>
      <c r="AI188" s="420"/>
      <c r="AJ188" s="421"/>
      <c r="AO188" s="422"/>
    </row>
    <row r="189" spans="1:41" ht="39.950000000000003" customHeight="1" x14ac:dyDescent="0.2">
      <c r="A189" s="405"/>
      <c r="B189" s="406"/>
      <c r="C189" s="407"/>
      <c r="D189" s="408"/>
      <c r="E189" s="454"/>
      <c r="F189" s="467"/>
      <c r="G189" s="468"/>
      <c r="H189" s="412"/>
      <c r="I189" s="413"/>
      <c r="J189" s="413"/>
      <c r="K189" s="414"/>
      <c r="L189" s="423" t="s">
        <v>245</v>
      </c>
      <c r="M189" s="424">
        <v>0.25</v>
      </c>
      <c r="N189" s="36" t="s">
        <v>42</v>
      </c>
      <c r="O189" s="226">
        <v>0.25</v>
      </c>
      <c r="P189" s="195">
        <v>0.5</v>
      </c>
      <c r="Q189" s="195">
        <v>0.75</v>
      </c>
      <c r="R189" s="196">
        <v>1</v>
      </c>
      <c r="S189" s="88">
        <f t="shared" ref="S189" si="845">SUM(O189:O189)*M189</f>
        <v>6.25E-2</v>
      </c>
      <c r="T189" s="89">
        <f t="shared" ref="T189" si="846">SUM(P189:P189)*M189</f>
        <v>0.125</v>
      </c>
      <c r="U189" s="89">
        <f t="shared" ref="U189" si="847">SUM(Q189:Q189)*M189</f>
        <v>0.1875</v>
      </c>
      <c r="V189" s="90">
        <f t="shared" ref="V189" si="848">SUM(R189:R189)*M189</f>
        <v>0.25</v>
      </c>
      <c r="W189" s="91">
        <f t="shared" si="595"/>
        <v>0.25</v>
      </c>
      <c r="X189" s="272"/>
      <c r="Y189" s="287"/>
      <c r="Z189" s="288"/>
      <c r="AA189" s="289"/>
      <c r="AB189" s="320"/>
      <c r="AC189" s="290"/>
      <c r="AD189" s="443"/>
      <c r="AE189" s="51" t="str">
        <f t="shared" ref="AE189" si="849">+IF(Q190&gt;Q189,"SUPERADA",IF(Q190=Q189,"EQUILIBRADA",IF(Q190&lt;Q189,"PARA MEJORAR")))</f>
        <v>EQUILIBRADA</v>
      </c>
      <c r="AF189" s="455"/>
      <c r="AG189" s="79"/>
      <c r="AH189" s="419"/>
      <c r="AI189" s="420"/>
      <c r="AJ189" s="421"/>
      <c r="AO189" s="422"/>
    </row>
    <row r="190" spans="1:41" ht="39.950000000000003" customHeight="1" thickBot="1" x14ac:dyDescent="0.25">
      <c r="A190" s="405"/>
      <c r="B190" s="406"/>
      <c r="C190" s="407"/>
      <c r="D190" s="408"/>
      <c r="E190" s="454"/>
      <c r="F190" s="467"/>
      <c r="G190" s="468"/>
      <c r="H190" s="412"/>
      <c r="I190" s="413"/>
      <c r="J190" s="413"/>
      <c r="K190" s="414"/>
      <c r="L190" s="415"/>
      <c r="M190" s="416"/>
      <c r="N190" s="65" t="s">
        <v>48</v>
      </c>
      <c r="O190" s="66">
        <v>0</v>
      </c>
      <c r="P190" s="67">
        <v>0</v>
      </c>
      <c r="Q190" s="67">
        <v>0.75</v>
      </c>
      <c r="R190" s="96">
        <v>0</v>
      </c>
      <c r="S190" s="68">
        <f t="shared" ref="S190" si="850">SUM(O190:O190)*M189</f>
        <v>0</v>
      </c>
      <c r="T190" s="69">
        <f t="shared" ref="T190" si="851">SUM(P190:P190)*M189</f>
        <v>0</v>
      </c>
      <c r="U190" s="69">
        <f t="shared" ref="U190" si="852">SUM(Q190:Q190)*M189</f>
        <v>0.1875</v>
      </c>
      <c r="V190" s="70">
        <f t="shared" ref="V190" si="853">SUM(R190:R190)*M189</f>
        <v>0</v>
      </c>
      <c r="W190" s="71">
        <f t="shared" si="595"/>
        <v>0.1875</v>
      </c>
      <c r="X190" s="272"/>
      <c r="Y190" s="287"/>
      <c r="Z190" s="288"/>
      <c r="AA190" s="289"/>
      <c r="AB190" s="320"/>
      <c r="AC190" s="290"/>
      <c r="AD190" s="443"/>
      <c r="AE190" s="78"/>
      <c r="AF190" s="455"/>
      <c r="AG190" s="79"/>
      <c r="AH190" s="419"/>
      <c r="AI190" s="420"/>
      <c r="AJ190" s="421"/>
      <c r="AO190" s="422"/>
    </row>
    <row r="191" spans="1:41" ht="39.950000000000003" customHeight="1" x14ac:dyDescent="0.2">
      <c r="A191" s="405"/>
      <c r="B191" s="406"/>
      <c r="C191" s="407"/>
      <c r="D191" s="408"/>
      <c r="E191" s="454"/>
      <c r="F191" s="467"/>
      <c r="G191" s="468"/>
      <c r="H191" s="412"/>
      <c r="I191" s="413"/>
      <c r="J191" s="413"/>
      <c r="K191" s="414"/>
      <c r="L191" s="423" t="s">
        <v>246</v>
      </c>
      <c r="M191" s="424">
        <v>0.25</v>
      </c>
      <c r="N191" s="36" t="s">
        <v>42</v>
      </c>
      <c r="O191" s="226">
        <v>0.25</v>
      </c>
      <c r="P191" s="195">
        <v>0.5</v>
      </c>
      <c r="Q191" s="195">
        <v>0.75</v>
      </c>
      <c r="R191" s="196">
        <v>1</v>
      </c>
      <c r="S191" s="88">
        <f t="shared" ref="S191" si="854">SUM(O191:O191)*M191</f>
        <v>6.25E-2</v>
      </c>
      <c r="T191" s="89">
        <f t="shared" ref="T191" si="855">SUM(P191:P191)*M191</f>
        <v>0.125</v>
      </c>
      <c r="U191" s="89">
        <f t="shared" ref="U191" si="856">SUM(Q191:Q191)*M191</f>
        <v>0.1875</v>
      </c>
      <c r="V191" s="90">
        <f t="shared" ref="V191" si="857">SUM(R191:R191)*M191</f>
        <v>0.25</v>
      </c>
      <c r="W191" s="91">
        <f t="shared" si="595"/>
        <v>0.25</v>
      </c>
      <c r="X191" s="272"/>
      <c r="Y191" s="287"/>
      <c r="Z191" s="288"/>
      <c r="AA191" s="289"/>
      <c r="AB191" s="320"/>
      <c r="AC191" s="290"/>
      <c r="AD191" s="443"/>
      <c r="AE191" s="51" t="str">
        <f t="shared" ref="AE191" si="858">+IF(Q192&gt;Q191,"SUPERADA",IF(Q192=Q191,"EQUILIBRADA",IF(Q192&lt;Q191,"PARA MEJORAR")))</f>
        <v>EQUILIBRADA</v>
      </c>
      <c r="AF191" s="455"/>
      <c r="AG191" s="79"/>
      <c r="AH191" s="419"/>
      <c r="AI191" s="420"/>
      <c r="AJ191" s="421"/>
      <c r="AO191" s="422"/>
    </row>
    <row r="192" spans="1:41" ht="39.950000000000003" customHeight="1" thickBot="1" x14ac:dyDescent="0.25">
      <c r="A192" s="405"/>
      <c r="B192" s="406"/>
      <c r="C192" s="407"/>
      <c r="D192" s="408"/>
      <c r="E192" s="454"/>
      <c r="F192" s="467"/>
      <c r="G192" s="468"/>
      <c r="H192" s="412"/>
      <c r="I192" s="413"/>
      <c r="J192" s="413"/>
      <c r="K192" s="414"/>
      <c r="L192" s="426"/>
      <c r="M192" s="427"/>
      <c r="N192" s="65" t="s">
        <v>48</v>
      </c>
      <c r="O192" s="464">
        <v>0.25</v>
      </c>
      <c r="P192" s="302">
        <v>0.5</v>
      </c>
      <c r="Q192" s="302">
        <v>0.75</v>
      </c>
      <c r="R192" s="303">
        <v>0</v>
      </c>
      <c r="S192" s="109">
        <f t="shared" ref="S192" si="859">SUM(O192:O192)*M191</f>
        <v>6.25E-2</v>
      </c>
      <c r="T192" s="110">
        <f t="shared" ref="T192" si="860">SUM(P192:P192)*M191</f>
        <v>0.125</v>
      </c>
      <c r="U192" s="110">
        <f t="shared" ref="U192" si="861">SUM(Q192:Q192)*M191</f>
        <v>0.1875</v>
      </c>
      <c r="V192" s="111">
        <f t="shared" ref="V192" si="862">SUM(R192:R192)*M191</f>
        <v>0</v>
      </c>
      <c r="W192" s="112">
        <f t="shared" si="595"/>
        <v>0.1875</v>
      </c>
      <c r="X192" s="326"/>
      <c r="Y192" s="327"/>
      <c r="Z192" s="328"/>
      <c r="AA192" s="329"/>
      <c r="AB192" s="330"/>
      <c r="AC192" s="290"/>
      <c r="AD192" s="443"/>
      <c r="AE192" s="78"/>
      <c r="AF192" s="455"/>
      <c r="AG192" s="79"/>
      <c r="AH192" s="419"/>
      <c r="AI192" s="420"/>
      <c r="AJ192" s="421"/>
      <c r="AO192" s="422"/>
    </row>
    <row r="193" spans="1:41" ht="39.950000000000003" customHeight="1" x14ac:dyDescent="0.2">
      <c r="A193" s="405"/>
      <c r="B193" s="406"/>
      <c r="C193" s="391">
        <v>12</v>
      </c>
      <c r="D193" s="392" t="s">
        <v>247</v>
      </c>
      <c r="E193" s="452">
        <v>15</v>
      </c>
      <c r="F193" s="472" t="s">
        <v>248</v>
      </c>
      <c r="G193" s="473" t="s">
        <v>249</v>
      </c>
      <c r="H193" s="474">
        <v>25</v>
      </c>
      <c r="I193" s="475" t="s">
        <v>250</v>
      </c>
      <c r="J193" s="475" t="s">
        <v>226</v>
      </c>
      <c r="K193" s="476">
        <f>AB193</f>
        <v>3.7499999999999999E-2</v>
      </c>
      <c r="L193" s="477" t="s">
        <v>251</v>
      </c>
      <c r="M193" s="478">
        <v>0.25</v>
      </c>
      <c r="N193" s="36" t="s">
        <v>42</v>
      </c>
      <c r="O193" s="470">
        <v>0.25</v>
      </c>
      <c r="P193" s="470">
        <v>0.5</v>
      </c>
      <c r="Q193" s="470">
        <v>0.75</v>
      </c>
      <c r="R193" s="471">
        <v>1</v>
      </c>
      <c r="S193" s="41">
        <f t="shared" ref="S193" si="863">SUM(O193:O193)*M193</f>
        <v>6.25E-2</v>
      </c>
      <c r="T193" s="42">
        <f t="shared" ref="T193" si="864">SUM(P193:P193)*M193</f>
        <v>0.125</v>
      </c>
      <c r="U193" s="42">
        <f t="shared" ref="U193" si="865">SUM(Q193:Q193)*M193</f>
        <v>0.1875</v>
      </c>
      <c r="V193" s="43">
        <f t="shared" ref="V193" si="866">SUM(R193:R193)*M193</f>
        <v>0.25</v>
      </c>
      <c r="W193" s="44">
        <f t="shared" si="595"/>
        <v>0.25</v>
      </c>
      <c r="X193" s="313">
        <f>+S198+S200+S194+S196</f>
        <v>3.7499999999999999E-2</v>
      </c>
      <c r="Y193" s="273">
        <f t="shared" ref="Y193:AB193" si="867">+T198+T200+T194+T196</f>
        <v>3.7499999999999999E-2</v>
      </c>
      <c r="Z193" s="274">
        <f t="shared" si="867"/>
        <v>3.7499999999999999E-2</v>
      </c>
      <c r="AA193" s="275">
        <f t="shared" si="867"/>
        <v>0</v>
      </c>
      <c r="AB193" s="351">
        <f t="shared" si="867"/>
        <v>3.7499999999999999E-2</v>
      </c>
      <c r="AC193" s="290"/>
      <c r="AD193" s="436" t="s">
        <v>214</v>
      </c>
      <c r="AE193" s="51" t="str">
        <f t="shared" ref="AE193" si="868">+IF(Q194&gt;Q193,"SUPERADA",IF(Q194=Q193,"EQUILIBRADA",IF(Q194&lt;Q193,"PARA MEJORAR")))</f>
        <v>PARA MEJORAR</v>
      </c>
      <c r="AF193" s="402" t="str">
        <f>IF(COUNTIF(AE193:AE200,"PARA MEJORAR")&gt;=1,"PARA MEJORAR","BIEN")</f>
        <v>PARA MEJORAR</v>
      </c>
      <c r="AG193" s="51" t="str">
        <f>IF(COUNTIF(AF193:AF199,"PARA MEJORAR")&gt;=1,"PARA MEJORAR","BIEN")</f>
        <v>PARA MEJORAR</v>
      </c>
      <c r="AH193" s="419"/>
      <c r="AI193" s="420"/>
      <c r="AJ193" s="238"/>
      <c r="AK193" s="239"/>
      <c r="AL193" s="239"/>
      <c r="AM193" s="239"/>
      <c r="AN193" s="239"/>
      <c r="AO193" s="240"/>
    </row>
    <row r="194" spans="1:41" ht="39.950000000000003" customHeight="1" thickBot="1" x14ac:dyDescent="0.25">
      <c r="A194" s="405"/>
      <c r="B194" s="406"/>
      <c r="C194" s="407"/>
      <c r="D194" s="408"/>
      <c r="E194" s="454"/>
      <c r="F194" s="467"/>
      <c r="G194" s="468"/>
      <c r="H194" s="412"/>
      <c r="I194" s="413"/>
      <c r="J194" s="413"/>
      <c r="K194" s="414"/>
      <c r="L194" s="415"/>
      <c r="M194" s="416"/>
      <c r="N194" s="65" t="s">
        <v>48</v>
      </c>
      <c r="O194" s="67">
        <v>0.15</v>
      </c>
      <c r="P194" s="67">
        <v>0.15</v>
      </c>
      <c r="Q194" s="67">
        <v>0.15</v>
      </c>
      <c r="R194" s="96">
        <v>0</v>
      </c>
      <c r="S194" s="68">
        <f t="shared" ref="S194" si="869">SUM(O194:O194)*M193</f>
        <v>3.7499999999999999E-2</v>
      </c>
      <c r="T194" s="69">
        <f t="shared" ref="T194" si="870">SUM(P194:P194)*M193</f>
        <v>3.7499999999999999E-2</v>
      </c>
      <c r="U194" s="69">
        <f t="shared" ref="U194" si="871">SUM(Q194:Q194)*M193</f>
        <v>3.7499999999999999E-2</v>
      </c>
      <c r="V194" s="70">
        <f t="shared" ref="V194" si="872">SUM(R194:R194)*M193</f>
        <v>0</v>
      </c>
      <c r="W194" s="71">
        <f t="shared" si="595"/>
        <v>3.7499999999999999E-2</v>
      </c>
      <c r="X194" s="272"/>
      <c r="Y194" s="287"/>
      <c r="Z194" s="288"/>
      <c r="AA194" s="289"/>
      <c r="AB194" s="276"/>
      <c r="AC194" s="290"/>
      <c r="AD194" s="443"/>
      <c r="AE194" s="78"/>
      <c r="AF194" s="418"/>
      <c r="AG194" s="79"/>
      <c r="AH194" s="419"/>
      <c r="AI194" s="420"/>
      <c r="AJ194" s="421"/>
      <c r="AO194" s="422"/>
    </row>
    <row r="195" spans="1:41" ht="39.950000000000003" customHeight="1" x14ac:dyDescent="0.2">
      <c r="A195" s="405"/>
      <c r="B195" s="406"/>
      <c r="C195" s="407"/>
      <c r="D195" s="408"/>
      <c r="E195" s="454"/>
      <c r="F195" s="467"/>
      <c r="G195" s="468"/>
      <c r="H195" s="412"/>
      <c r="I195" s="413"/>
      <c r="J195" s="413"/>
      <c r="K195" s="414"/>
      <c r="L195" s="423" t="s">
        <v>252</v>
      </c>
      <c r="M195" s="424">
        <v>0.25</v>
      </c>
      <c r="N195" s="36" t="s">
        <v>42</v>
      </c>
      <c r="O195" s="195">
        <v>0.25</v>
      </c>
      <c r="P195" s="195">
        <v>0.5</v>
      </c>
      <c r="Q195" s="195">
        <v>0.75</v>
      </c>
      <c r="R195" s="196">
        <v>1</v>
      </c>
      <c r="S195" s="88">
        <f t="shared" ref="S195" si="873">SUM(O195:O195)*M195</f>
        <v>6.25E-2</v>
      </c>
      <c r="T195" s="89">
        <f t="shared" ref="T195" si="874">SUM(P195:P195)*M195</f>
        <v>0.125</v>
      </c>
      <c r="U195" s="89">
        <f t="shared" ref="U195" si="875">SUM(Q195:Q195)*M195</f>
        <v>0.1875</v>
      </c>
      <c r="V195" s="90">
        <f t="shared" ref="V195" si="876">SUM(R195:R195)*M195</f>
        <v>0.25</v>
      </c>
      <c r="W195" s="91">
        <f t="shared" si="595"/>
        <v>0.25</v>
      </c>
      <c r="X195" s="272"/>
      <c r="Y195" s="287"/>
      <c r="Z195" s="288"/>
      <c r="AA195" s="289"/>
      <c r="AB195" s="276"/>
      <c r="AC195" s="290"/>
      <c r="AD195" s="443"/>
      <c r="AE195" s="51" t="str">
        <f t="shared" ref="AE195" si="877">+IF(Q196&gt;Q195,"SUPERADA",IF(Q196=Q195,"EQUILIBRADA",IF(Q196&lt;Q195,"PARA MEJORAR")))</f>
        <v>PARA MEJORAR</v>
      </c>
      <c r="AF195" s="418"/>
      <c r="AG195" s="79"/>
      <c r="AH195" s="419"/>
      <c r="AI195" s="420"/>
      <c r="AJ195" s="421"/>
      <c r="AO195" s="422"/>
    </row>
    <row r="196" spans="1:41" ht="39.950000000000003" customHeight="1" thickBot="1" x14ac:dyDescent="0.25">
      <c r="A196" s="405"/>
      <c r="B196" s="406"/>
      <c r="C196" s="407"/>
      <c r="D196" s="408"/>
      <c r="E196" s="454"/>
      <c r="F196" s="467"/>
      <c r="G196" s="468"/>
      <c r="H196" s="412"/>
      <c r="I196" s="413"/>
      <c r="J196" s="413"/>
      <c r="K196" s="414"/>
      <c r="L196" s="415"/>
      <c r="M196" s="416"/>
      <c r="N196" s="65" t="s">
        <v>48</v>
      </c>
      <c r="O196" s="67">
        <v>0</v>
      </c>
      <c r="P196" s="67">
        <v>0</v>
      </c>
      <c r="Q196" s="67">
        <v>0</v>
      </c>
      <c r="R196" s="96">
        <v>0</v>
      </c>
      <c r="S196" s="68">
        <f t="shared" ref="S196" si="878">SUM(O196:O196)*M195</f>
        <v>0</v>
      </c>
      <c r="T196" s="69">
        <f t="shared" ref="T196" si="879">SUM(P196:P196)*M195</f>
        <v>0</v>
      </c>
      <c r="U196" s="69">
        <f t="shared" ref="U196" si="880">SUM(Q196:Q196)*M195</f>
        <v>0</v>
      </c>
      <c r="V196" s="70">
        <f t="shared" ref="V196" si="881">SUM(R196:R196)*M195</f>
        <v>0</v>
      </c>
      <c r="W196" s="71">
        <f t="shared" si="595"/>
        <v>0</v>
      </c>
      <c r="X196" s="272"/>
      <c r="Y196" s="287"/>
      <c r="Z196" s="288"/>
      <c r="AA196" s="289"/>
      <c r="AB196" s="276"/>
      <c r="AC196" s="290"/>
      <c r="AD196" s="443"/>
      <c r="AE196" s="78"/>
      <c r="AF196" s="418"/>
      <c r="AG196" s="79"/>
      <c r="AH196" s="419"/>
      <c r="AI196" s="420"/>
      <c r="AJ196" s="421"/>
      <c r="AO196" s="422"/>
    </row>
    <row r="197" spans="1:41" ht="39.950000000000003" customHeight="1" x14ac:dyDescent="0.2">
      <c r="A197" s="405"/>
      <c r="B197" s="406"/>
      <c r="C197" s="407"/>
      <c r="D197" s="408"/>
      <c r="E197" s="454"/>
      <c r="F197" s="467"/>
      <c r="G197" s="468"/>
      <c r="H197" s="412"/>
      <c r="I197" s="413"/>
      <c r="J197" s="413"/>
      <c r="K197" s="414"/>
      <c r="L197" s="423" t="s">
        <v>253</v>
      </c>
      <c r="M197" s="424">
        <v>0.25</v>
      </c>
      <c r="N197" s="36" t="s">
        <v>42</v>
      </c>
      <c r="O197" s="195">
        <v>0.25</v>
      </c>
      <c r="P197" s="195">
        <v>0.5</v>
      </c>
      <c r="Q197" s="195">
        <v>0.75</v>
      </c>
      <c r="R197" s="196">
        <v>1</v>
      </c>
      <c r="S197" s="88">
        <f t="shared" ref="S197" si="882">SUM(O197:O197)*M197</f>
        <v>6.25E-2</v>
      </c>
      <c r="T197" s="89">
        <f t="shared" ref="T197" si="883">SUM(P197:P197)*M197</f>
        <v>0.125</v>
      </c>
      <c r="U197" s="89">
        <f t="shared" ref="U197" si="884">SUM(Q197:Q197)*M197</f>
        <v>0.1875</v>
      </c>
      <c r="V197" s="90">
        <f t="shared" ref="V197" si="885">SUM(R197:R197)*M197</f>
        <v>0.25</v>
      </c>
      <c r="W197" s="91">
        <f t="shared" ref="W197:W266" si="886">MAX(S197:V197)</f>
        <v>0.25</v>
      </c>
      <c r="X197" s="272"/>
      <c r="Y197" s="287"/>
      <c r="Z197" s="288"/>
      <c r="AA197" s="289"/>
      <c r="AB197" s="276"/>
      <c r="AC197" s="290"/>
      <c r="AD197" s="443"/>
      <c r="AE197" s="51" t="str">
        <f t="shared" ref="AE197" si="887">+IF(Q198&gt;Q197,"SUPERADA",IF(Q198=Q197,"EQUILIBRADA",IF(Q198&lt;Q197,"PARA MEJORAR")))</f>
        <v>PARA MEJORAR</v>
      </c>
      <c r="AF197" s="418"/>
      <c r="AG197" s="79"/>
      <c r="AH197" s="419"/>
      <c r="AI197" s="420"/>
      <c r="AJ197" s="421"/>
      <c r="AO197" s="422"/>
    </row>
    <row r="198" spans="1:41" ht="39.950000000000003" customHeight="1" thickBot="1" x14ac:dyDescent="0.25">
      <c r="A198" s="405"/>
      <c r="B198" s="406"/>
      <c r="C198" s="407"/>
      <c r="D198" s="408"/>
      <c r="E198" s="454"/>
      <c r="F198" s="467"/>
      <c r="G198" s="468"/>
      <c r="H198" s="412"/>
      <c r="I198" s="413"/>
      <c r="J198" s="413"/>
      <c r="K198" s="414"/>
      <c r="L198" s="415"/>
      <c r="M198" s="416"/>
      <c r="N198" s="65" t="s">
        <v>48</v>
      </c>
      <c r="O198" s="67">
        <v>0</v>
      </c>
      <c r="P198" s="67">
        <v>0</v>
      </c>
      <c r="Q198" s="67">
        <v>0</v>
      </c>
      <c r="R198" s="96">
        <v>0</v>
      </c>
      <c r="S198" s="68">
        <f t="shared" ref="S198" si="888">SUM(O198:O198)*M197</f>
        <v>0</v>
      </c>
      <c r="T198" s="69">
        <f t="shared" ref="T198" si="889">SUM(P198:P198)*M197</f>
        <v>0</v>
      </c>
      <c r="U198" s="69">
        <f t="shared" ref="U198" si="890">SUM(Q198:Q198)*M197</f>
        <v>0</v>
      </c>
      <c r="V198" s="70">
        <f t="shared" ref="V198" si="891">SUM(R198:R198)*M197</f>
        <v>0</v>
      </c>
      <c r="W198" s="71">
        <f t="shared" si="886"/>
        <v>0</v>
      </c>
      <c r="X198" s="272"/>
      <c r="Y198" s="287"/>
      <c r="Z198" s="288"/>
      <c r="AA198" s="289"/>
      <c r="AB198" s="276"/>
      <c r="AC198" s="290"/>
      <c r="AD198" s="443"/>
      <c r="AE198" s="78"/>
      <c r="AF198" s="418"/>
      <c r="AG198" s="79"/>
      <c r="AH198" s="419"/>
      <c r="AI198" s="420"/>
      <c r="AJ198" s="421"/>
      <c r="AO198" s="422"/>
    </row>
    <row r="199" spans="1:41" ht="39.950000000000003" customHeight="1" x14ac:dyDescent="0.2">
      <c r="A199" s="405"/>
      <c r="B199" s="406"/>
      <c r="C199" s="407"/>
      <c r="D199" s="408"/>
      <c r="E199" s="454"/>
      <c r="F199" s="467"/>
      <c r="G199" s="468"/>
      <c r="H199" s="412"/>
      <c r="I199" s="413"/>
      <c r="J199" s="413"/>
      <c r="K199" s="414"/>
      <c r="L199" s="423" t="s">
        <v>254</v>
      </c>
      <c r="M199" s="424">
        <v>0.25</v>
      </c>
      <c r="N199" s="36" t="s">
        <v>42</v>
      </c>
      <c r="O199" s="195">
        <v>0.25</v>
      </c>
      <c r="P199" s="195">
        <v>0.5</v>
      </c>
      <c r="Q199" s="195">
        <v>0.75</v>
      </c>
      <c r="R199" s="196">
        <v>1</v>
      </c>
      <c r="S199" s="88">
        <f t="shared" ref="S199" si="892">SUM(O199:O199)*M199</f>
        <v>6.25E-2</v>
      </c>
      <c r="T199" s="89">
        <f t="shared" ref="T199" si="893">SUM(P199:P199)*M199</f>
        <v>0.125</v>
      </c>
      <c r="U199" s="89">
        <f t="shared" ref="U199" si="894">SUM(Q199:Q199)*M199</f>
        <v>0.1875</v>
      </c>
      <c r="V199" s="90">
        <f t="shared" ref="V199" si="895">SUM(R199:R199)*M199</f>
        <v>0.25</v>
      </c>
      <c r="W199" s="91">
        <f t="shared" si="886"/>
        <v>0.25</v>
      </c>
      <c r="X199" s="272"/>
      <c r="Y199" s="287"/>
      <c r="Z199" s="288"/>
      <c r="AA199" s="289"/>
      <c r="AB199" s="276"/>
      <c r="AC199" s="290"/>
      <c r="AD199" s="443"/>
      <c r="AE199" s="51" t="str">
        <f t="shared" ref="AE199" si="896">+IF(Q200&gt;Q199,"SUPERADA",IF(Q200=Q199,"EQUILIBRADA",IF(Q200&lt;Q199,"PARA MEJORAR")))</f>
        <v>PARA MEJORAR</v>
      </c>
      <c r="AF199" s="418"/>
      <c r="AG199" s="79"/>
      <c r="AH199" s="419"/>
      <c r="AI199" s="420"/>
      <c r="AJ199" s="421"/>
      <c r="AO199" s="422"/>
    </row>
    <row r="200" spans="1:41" ht="39.950000000000003" customHeight="1" thickBot="1" x14ac:dyDescent="0.25">
      <c r="A200" s="405"/>
      <c r="B200" s="406"/>
      <c r="C200" s="407"/>
      <c r="D200" s="408"/>
      <c r="E200" s="454"/>
      <c r="F200" s="467"/>
      <c r="G200" s="479"/>
      <c r="H200" s="480"/>
      <c r="I200" s="481"/>
      <c r="J200" s="481"/>
      <c r="K200" s="482"/>
      <c r="L200" s="483"/>
      <c r="M200" s="484"/>
      <c r="N200" s="65" t="s">
        <v>48</v>
      </c>
      <c r="O200" s="485">
        <v>0</v>
      </c>
      <c r="P200" s="485">
        <v>0</v>
      </c>
      <c r="Q200" s="485">
        <v>0</v>
      </c>
      <c r="R200" s="486">
        <v>0</v>
      </c>
      <c r="S200" s="109">
        <f t="shared" ref="S200" si="897">SUM(O200:O200)*M199</f>
        <v>0</v>
      </c>
      <c r="T200" s="110">
        <f t="shared" ref="T200" si="898">SUM(P200:P200)*M199</f>
        <v>0</v>
      </c>
      <c r="U200" s="110">
        <f t="shared" ref="U200" si="899">SUM(Q200:Q200)*M199</f>
        <v>0</v>
      </c>
      <c r="V200" s="111">
        <f t="shared" ref="V200" si="900">SUM(R200:R200)*M199</f>
        <v>0</v>
      </c>
      <c r="W200" s="112">
        <f t="shared" si="886"/>
        <v>0</v>
      </c>
      <c r="X200" s="272"/>
      <c r="Y200" s="287"/>
      <c r="Z200" s="288"/>
      <c r="AA200" s="289"/>
      <c r="AB200" s="276"/>
      <c r="AC200" s="290"/>
      <c r="AD200" s="443"/>
      <c r="AE200" s="78"/>
      <c r="AF200" s="418"/>
      <c r="AG200" s="79"/>
      <c r="AH200" s="419"/>
      <c r="AI200" s="420"/>
      <c r="AJ200" s="421"/>
      <c r="AO200" s="422"/>
    </row>
    <row r="201" spans="1:41" ht="39.950000000000003" customHeight="1" x14ac:dyDescent="0.2">
      <c r="A201" s="405"/>
      <c r="B201" s="406"/>
      <c r="C201" s="391">
        <v>13</v>
      </c>
      <c r="D201" s="392" t="s">
        <v>255</v>
      </c>
      <c r="E201" s="452">
        <v>16</v>
      </c>
      <c r="F201" s="392" t="s">
        <v>256</v>
      </c>
      <c r="G201" s="487" t="s">
        <v>257</v>
      </c>
      <c r="H201" s="488">
        <v>26</v>
      </c>
      <c r="I201" s="489" t="s">
        <v>258</v>
      </c>
      <c r="J201" s="489" t="s">
        <v>259</v>
      </c>
      <c r="K201" s="414">
        <f>AB201</f>
        <v>0.41500000000000004</v>
      </c>
      <c r="L201" s="426" t="s">
        <v>260</v>
      </c>
      <c r="M201" s="427">
        <v>0.33</v>
      </c>
      <c r="N201" s="36" t="s">
        <v>42</v>
      </c>
      <c r="O201" s="84">
        <v>0.18</v>
      </c>
      <c r="P201" s="85">
        <v>0.45</v>
      </c>
      <c r="Q201" s="85">
        <v>0.72</v>
      </c>
      <c r="R201" s="87">
        <v>1</v>
      </c>
      <c r="S201" s="41">
        <f t="shared" ref="S201" si="901">SUM(O201:O201)*M201</f>
        <v>5.9400000000000001E-2</v>
      </c>
      <c r="T201" s="42">
        <f t="shared" ref="T201" si="902">SUM(P201:P201)*M201</f>
        <v>0.14850000000000002</v>
      </c>
      <c r="U201" s="42">
        <f t="shared" ref="U201" si="903">SUM(Q201:Q201)*M201</f>
        <v>0.23760000000000001</v>
      </c>
      <c r="V201" s="43">
        <f t="shared" ref="V201" si="904">SUM(R201:R201)*M201</f>
        <v>0.33</v>
      </c>
      <c r="W201" s="44">
        <f t="shared" si="886"/>
        <v>0.33</v>
      </c>
      <c r="X201" s="117">
        <f>+S204+S206+S202</f>
        <v>5.9400000000000001E-2</v>
      </c>
      <c r="Y201" s="45">
        <f t="shared" ref="Y201:AB201" si="905">+T204+T206+T202</f>
        <v>0.22689999999999999</v>
      </c>
      <c r="Z201" s="46">
        <f t="shared" si="905"/>
        <v>0.41500000000000004</v>
      </c>
      <c r="AA201" s="47">
        <f t="shared" si="905"/>
        <v>0</v>
      </c>
      <c r="AB201" s="48">
        <f t="shared" si="905"/>
        <v>0.41500000000000004</v>
      </c>
      <c r="AC201" s="290"/>
      <c r="AD201" s="436" t="s">
        <v>161</v>
      </c>
      <c r="AE201" s="51" t="str">
        <f t="shared" ref="AE201" si="906">+IF(Q202&gt;Q201,"SUPERADA",IF(Q202=Q201,"EQUILIBRADA",IF(Q202&lt;Q201,"PARA MEJORAR")))</f>
        <v>SUPERADA</v>
      </c>
      <c r="AF201" s="402" t="str">
        <f>IF(COUNTIF(AE201:AE206,"PARA MEJORAR")&gt;=1,"PARA MEJORAR","BIEN")</f>
        <v>BIEN</v>
      </c>
      <c r="AG201" s="51" t="str">
        <f>IF(COUNTIF(AF201:AF206,"PARA MEJORAR")&gt;=1,"PARA MEJORAR","BIEN")</f>
        <v>BIEN</v>
      </c>
      <c r="AH201" s="419"/>
      <c r="AI201" s="420"/>
      <c r="AJ201" s="238"/>
      <c r="AK201" s="239"/>
      <c r="AL201" s="239"/>
      <c r="AM201" s="239"/>
      <c r="AN201" s="239"/>
      <c r="AO201" s="240"/>
    </row>
    <row r="202" spans="1:41" ht="39.950000000000003" customHeight="1" thickBot="1" x14ac:dyDescent="0.25">
      <c r="A202" s="405"/>
      <c r="B202" s="406"/>
      <c r="C202" s="407"/>
      <c r="D202" s="408"/>
      <c r="E202" s="454"/>
      <c r="F202" s="408"/>
      <c r="G202" s="487"/>
      <c r="H202" s="488"/>
      <c r="I202" s="489"/>
      <c r="J202" s="489"/>
      <c r="K202" s="414"/>
      <c r="L202" s="415"/>
      <c r="M202" s="416"/>
      <c r="N202" s="65" t="s">
        <v>48</v>
      </c>
      <c r="O202" s="66">
        <v>0.18</v>
      </c>
      <c r="P202" s="67">
        <v>0.43</v>
      </c>
      <c r="Q202" s="67">
        <v>1</v>
      </c>
      <c r="R202" s="96">
        <v>0</v>
      </c>
      <c r="S202" s="68">
        <f t="shared" ref="S202" si="907">SUM(O202:O202)*M201</f>
        <v>5.9400000000000001E-2</v>
      </c>
      <c r="T202" s="69">
        <f t="shared" ref="T202" si="908">SUM(P202:P202)*M201</f>
        <v>0.1419</v>
      </c>
      <c r="U202" s="69">
        <f t="shared" ref="U202" si="909">SUM(Q202:Q202)*M201</f>
        <v>0.33</v>
      </c>
      <c r="V202" s="70">
        <f t="shared" ref="V202" si="910">SUM(R202:R202)*M201</f>
        <v>0</v>
      </c>
      <c r="W202" s="71">
        <f t="shared" si="886"/>
        <v>0.33</v>
      </c>
      <c r="X202" s="92"/>
      <c r="Y202" s="72"/>
      <c r="Z202" s="73"/>
      <c r="AA202" s="74"/>
      <c r="AB202" s="75"/>
      <c r="AC202" s="290"/>
      <c r="AD202" s="443"/>
      <c r="AE202" s="78"/>
      <c r="AF202" s="418"/>
      <c r="AG202" s="79"/>
      <c r="AH202" s="419"/>
      <c r="AI202" s="420"/>
      <c r="AJ202" s="421"/>
      <c r="AO202" s="422"/>
    </row>
    <row r="203" spans="1:41" ht="39.950000000000003" customHeight="1" x14ac:dyDescent="0.2">
      <c r="A203" s="405"/>
      <c r="B203" s="406"/>
      <c r="C203" s="407"/>
      <c r="D203" s="408"/>
      <c r="E203" s="454"/>
      <c r="F203" s="408"/>
      <c r="G203" s="487"/>
      <c r="H203" s="488"/>
      <c r="I203" s="489"/>
      <c r="J203" s="489"/>
      <c r="K203" s="414"/>
      <c r="L203" s="423" t="s">
        <v>261</v>
      </c>
      <c r="M203" s="427">
        <v>0.33</v>
      </c>
      <c r="N203" s="36" t="s">
        <v>42</v>
      </c>
      <c r="O203" s="226">
        <v>0</v>
      </c>
      <c r="P203" s="195">
        <v>0</v>
      </c>
      <c r="Q203" s="195">
        <v>0</v>
      </c>
      <c r="R203" s="196">
        <v>1</v>
      </c>
      <c r="S203" s="88">
        <f t="shared" ref="S203" si="911">SUM(O203:O203)*M203</f>
        <v>0</v>
      </c>
      <c r="T203" s="89">
        <f t="shared" ref="T203" si="912">SUM(P203:P203)*M203</f>
        <v>0</v>
      </c>
      <c r="U203" s="89">
        <f t="shared" ref="U203" si="913">SUM(Q203:Q203)*M203</f>
        <v>0</v>
      </c>
      <c r="V203" s="90">
        <f t="shared" ref="V203" si="914">SUM(R203:R203)*M203</f>
        <v>0.33</v>
      </c>
      <c r="W203" s="91">
        <f t="shared" si="886"/>
        <v>0.33</v>
      </c>
      <c r="X203" s="92"/>
      <c r="Y203" s="72"/>
      <c r="Z203" s="73"/>
      <c r="AA203" s="74"/>
      <c r="AB203" s="75"/>
      <c r="AC203" s="290"/>
      <c r="AD203" s="443"/>
      <c r="AE203" s="51" t="str">
        <f t="shared" ref="AE203" si="915">+IF(Q204&gt;Q203,"SUPERADA",IF(Q204=Q203,"EQUILIBRADA",IF(Q204&lt;Q203,"PARA MEJORAR")))</f>
        <v>EQUILIBRADA</v>
      </c>
      <c r="AF203" s="418"/>
      <c r="AG203" s="79"/>
      <c r="AH203" s="419"/>
      <c r="AI203" s="420"/>
      <c r="AJ203" s="421"/>
      <c r="AO203" s="422"/>
    </row>
    <row r="204" spans="1:41" ht="39.950000000000003" customHeight="1" thickBot="1" x14ac:dyDescent="0.25">
      <c r="A204" s="405"/>
      <c r="B204" s="406"/>
      <c r="C204" s="407"/>
      <c r="D204" s="408"/>
      <c r="E204" s="454"/>
      <c r="F204" s="408"/>
      <c r="G204" s="487"/>
      <c r="H204" s="488"/>
      <c r="I204" s="489"/>
      <c r="J204" s="489"/>
      <c r="K204" s="414"/>
      <c r="L204" s="415"/>
      <c r="M204" s="416"/>
      <c r="N204" s="65" t="s">
        <v>48</v>
      </c>
      <c r="O204" s="66">
        <v>0</v>
      </c>
      <c r="P204" s="67">
        <v>0</v>
      </c>
      <c r="Q204" s="67">
        <v>0</v>
      </c>
      <c r="R204" s="96">
        <v>0</v>
      </c>
      <c r="S204" s="68">
        <f t="shared" ref="S204" si="916">SUM(O204:O204)*M203</f>
        <v>0</v>
      </c>
      <c r="T204" s="69">
        <f t="shared" ref="T204" si="917">SUM(P204:P204)*M203</f>
        <v>0</v>
      </c>
      <c r="U204" s="69">
        <f t="shared" ref="U204" si="918">SUM(Q204:Q204)*M203</f>
        <v>0</v>
      </c>
      <c r="V204" s="70">
        <f t="shared" ref="V204" si="919">SUM(R204:R204)*M203</f>
        <v>0</v>
      </c>
      <c r="W204" s="71">
        <f t="shared" si="886"/>
        <v>0</v>
      </c>
      <c r="X204" s="92"/>
      <c r="Y204" s="72"/>
      <c r="Z204" s="73"/>
      <c r="AA204" s="74"/>
      <c r="AB204" s="75"/>
      <c r="AC204" s="290"/>
      <c r="AD204" s="443"/>
      <c r="AE204" s="78"/>
      <c r="AF204" s="418"/>
      <c r="AG204" s="79"/>
      <c r="AH204" s="419"/>
      <c r="AI204" s="420"/>
      <c r="AJ204" s="421"/>
      <c r="AO204" s="422"/>
    </row>
    <row r="205" spans="1:41" ht="39.950000000000003" customHeight="1" x14ac:dyDescent="0.2">
      <c r="A205" s="405"/>
      <c r="B205" s="406"/>
      <c r="C205" s="407"/>
      <c r="D205" s="408"/>
      <c r="E205" s="454"/>
      <c r="F205" s="408"/>
      <c r="G205" s="487"/>
      <c r="H205" s="488"/>
      <c r="I205" s="489"/>
      <c r="J205" s="489"/>
      <c r="K205" s="414"/>
      <c r="L205" s="423" t="s">
        <v>262</v>
      </c>
      <c r="M205" s="427">
        <v>0.34</v>
      </c>
      <c r="N205" s="36" t="s">
        <v>42</v>
      </c>
      <c r="O205" s="226">
        <v>0</v>
      </c>
      <c r="P205" s="195">
        <v>0</v>
      </c>
      <c r="Q205" s="195">
        <v>0</v>
      </c>
      <c r="R205" s="196">
        <v>1</v>
      </c>
      <c r="S205" s="88">
        <f t="shared" ref="S205" si="920">SUM(O205:O205)*M205</f>
        <v>0</v>
      </c>
      <c r="T205" s="89">
        <f t="shared" ref="T205" si="921">SUM(P205:P205)*M205</f>
        <v>0</v>
      </c>
      <c r="U205" s="89">
        <f t="shared" ref="U205" si="922">SUM(Q205:Q205)*M205</f>
        <v>0</v>
      </c>
      <c r="V205" s="90">
        <f t="shared" ref="V205" si="923">SUM(R205:R205)*M205</f>
        <v>0.34</v>
      </c>
      <c r="W205" s="91">
        <f t="shared" si="886"/>
        <v>0.34</v>
      </c>
      <c r="X205" s="92"/>
      <c r="Y205" s="72"/>
      <c r="Z205" s="73"/>
      <c r="AA205" s="74"/>
      <c r="AB205" s="75"/>
      <c r="AC205" s="290"/>
      <c r="AD205" s="443"/>
      <c r="AE205" s="51" t="str">
        <f t="shared" ref="AE205" si="924">+IF(Q206&gt;Q205,"SUPERADA",IF(Q206=Q205,"EQUILIBRADA",IF(Q206&lt;Q205,"PARA MEJORAR")))</f>
        <v>SUPERADA</v>
      </c>
      <c r="AF205" s="418"/>
      <c r="AG205" s="79"/>
      <c r="AH205" s="419"/>
      <c r="AI205" s="420"/>
      <c r="AJ205" s="421"/>
      <c r="AO205" s="422"/>
    </row>
    <row r="206" spans="1:41" ht="39.950000000000003" customHeight="1" thickBot="1" x14ac:dyDescent="0.25">
      <c r="A206" s="405"/>
      <c r="B206" s="406"/>
      <c r="C206" s="407"/>
      <c r="D206" s="408"/>
      <c r="E206" s="454"/>
      <c r="F206" s="408"/>
      <c r="G206" s="487"/>
      <c r="H206" s="488"/>
      <c r="I206" s="489"/>
      <c r="J206" s="489"/>
      <c r="K206" s="414"/>
      <c r="L206" s="415"/>
      <c r="M206" s="416"/>
      <c r="N206" s="65" t="s">
        <v>48</v>
      </c>
      <c r="O206" s="66">
        <v>0</v>
      </c>
      <c r="P206" s="67">
        <v>0.25</v>
      </c>
      <c r="Q206" s="485">
        <v>0.25</v>
      </c>
      <c r="R206" s="96">
        <v>0</v>
      </c>
      <c r="S206" s="109">
        <f t="shared" ref="S206" si="925">SUM(O206:O206)*M205</f>
        <v>0</v>
      </c>
      <c r="T206" s="110">
        <f t="shared" ref="T206" si="926">SUM(P206:P206)*M205</f>
        <v>8.5000000000000006E-2</v>
      </c>
      <c r="U206" s="110">
        <f t="shared" ref="U206" si="927">SUM(Q206:Q206)*M205</f>
        <v>8.5000000000000006E-2</v>
      </c>
      <c r="V206" s="111">
        <f t="shared" ref="V206" si="928">SUM(R206:R206)*M205</f>
        <v>0</v>
      </c>
      <c r="W206" s="112">
        <f t="shared" si="886"/>
        <v>8.5000000000000006E-2</v>
      </c>
      <c r="X206" s="122"/>
      <c r="Y206" s="123"/>
      <c r="Z206" s="124"/>
      <c r="AA206" s="125"/>
      <c r="AB206" s="126"/>
      <c r="AC206" s="290"/>
      <c r="AD206" s="443"/>
      <c r="AE206" s="78"/>
      <c r="AF206" s="418"/>
      <c r="AG206" s="79"/>
      <c r="AH206" s="419"/>
      <c r="AI206" s="420"/>
      <c r="AJ206" s="421"/>
      <c r="AO206" s="422"/>
    </row>
    <row r="207" spans="1:41" ht="39.950000000000003" customHeight="1" x14ac:dyDescent="0.2">
      <c r="A207" s="405"/>
      <c r="B207" s="490"/>
      <c r="C207" s="491">
        <v>14</v>
      </c>
      <c r="D207" s="394" t="s">
        <v>263</v>
      </c>
      <c r="E207" s="452">
        <v>17</v>
      </c>
      <c r="F207" s="472" t="s">
        <v>264</v>
      </c>
      <c r="G207" s="430" t="s">
        <v>265</v>
      </c>
      <c r="H207" s="492">
        <v>27</v>
      </c>
      <c r="I207" s="493" t="s">
        <v>266</v>
      </c>
      <c r="J207" s="493" t="s">
        <v>267</v>
      </c>
      <c r="K207" s="398">
        <f>AB207</f>
        <v>0.75</v>
      </c>
      <c r="L207" s="399" t="s">
        <v>268</v>
      </c>
      <c r="M207" s="400">
        <v>0.25</v>
      </c>
      <c r="N207" s="36" t="s">
        <v>42</v>
      </c>
      <c r="O207" s="37">
        <v>1</v>
      </c>
      <c r="P207" s="38">
        <v>1</v>
      </c>
      <c r="Q207" s="38">
        <v>1</v>
      </c>
      <c r="R207" s="116">
        <v>1</v>
      </c>
      <c r="S207" s="41">
        <f t="shared" ref="S207" si="929">SUM(O207:O207)*M207</f>
        <v>0.25</v>
      </c>
      <c r="T207" s="42">
        <f t="shared" ref="T207" si="930">SUM(P207:P207)*M207</f>
        <v>0.25</v>
      </c>
      <c r="U207" s="42">
        <f t="shared" ref="U207" si="931">SUM(Q207:Q207)*M207</f>
        <v>0.25</v>
      </c>
      <c r="V207" s="43">
        <f t="shared" ref="V207" si="932">SUM(R207:R207)*M207</f>
        <v>0.25</v>
      </c>
      <c r="W207" s="44">
        <f t="shared" si="886"/>
        <v>0.25</v>
      </c>
      <c r="X207" s="313">
        <f>+S212+S214+S210+S208</f>
        <v>0.4375</v>
      </c>
      <c r="Y207" s="273">
        <f t="shared" ref="Y207:AB207" si="933">+T212+T214+T210+T208</f>
        <v>0.625</v>
      </c>
      <c r="Z207" s="274">
        <f t="shared" si="933"/>
        <v>0.75</v>
      </c>
      <c r="AA207" s="275">
        <f t="shared" si="933"/>
        <v>0</v>
      </c>
      <c r="AB207" s="351">
        <f t="shared" si="933"/>
        <v>0.75</v>
      </c>
      <c r="AC207" s="290"/>
      <c r="AD207" s="436" t="s">
        <v>269</v>
      </c>
      <c r="AE207" s="51" t="str">
        <f t="shared" ref="AE207" si="934">+IF(Q208&gt;Q207,"SUPERADA",IF(Q208=Q207,"EQUILIBRADA",IF(Q208&lt;Q207,"PARA MEJORAR")))</f>
        <v>EQUILIBRADA</v>
      </c>
      <c r="AF207" s="402" t="str">
        <f>IF(COUNTIF(AE207:AE214,"PARA MEJORAR")&gt;=1,"PARA MEJORAR","BIEN")</f>
        <v>PARA MEJORAR</v>
      </c>
      <c r="AG207" s="494" t="str">
        <f>IF(COUNTIF(AF207:AF214,"PARA MEJORAR")&gt;=1,"PARA MEJORAR","BIEN")</f>
        <v>PARA MEJORAR</v>
      </c>
      <c r="AH207" s="419"/>
      <c r="AI207" s="420"/>
      <c r="AJ207" s="238"/>
      <c r="AK207" s="239"/>
      <c r="AL207" s="239"/>
      <c r="AM207" s="239"/>
      <c r="AN207" s="239"/>
      <c r="AO207" s="240"/>
    </row>
    <row r="208" spans="1:41" ht="39.950000000000003" customHeight="1" thickBot="1" x14ac:dyDescent="0.25">
      <c r="A208" s="405"/>
      <c r="B208" s="490"/>
      <c r="C208" s="495"/>
      <c r="D208" s="410"/>
      <c r="E208" s="454"/>
      <c r="F208" s="467"/>
      <c r="G208" s="437"/>
      <c r="H208" s="496"/>
      <c r="I208" s="497"/>
      <c r="J208" s="497"/>
      <c r="K208" s="414"/>
      <c r="L208" s="498"/>
      <c r="M208" s="416"/>
      <c r="N208" s="65" t="s">
        <v>48</v>
      </c>
      <c r="O208" s="66">
        <v>1</v>
      </c>
      <c r="P208" s="67">
        <v>1</v>
      </c>
      <c r="Q208" s="67">
        <v>1</v>
      </c>
      <c r="R208" s="96">
        <v>0</v>
      </c>
      <c r="S208" s="68">
        <f t="shared" ref="S208" si="935">SUM(O208:O208)*M207</f>
        <v>0.25</v>
      </c>
      <c r="T208" s="69">
        <f t="shared" ref="T208" si="936">SUM(P208:P208)*M207</f>
        <v>0.25</v>
      </c>
      <c r="U208" s="69">
        <f t="shared" ref="U208" si="937">SUM(Q208:Q208)*M207</f>
        <v>0.25</v>
      </c>
      <c r="V208" s="70">
        <f t="shared" ref="V208" si="938">SUM(R208:R208)*M207</f>
        <v>0</v>
      </c>
      <c r="W208" s="71">
        <f t="shared" si="886"/>
        <v>0.25</v>
      </c>
      <c r="X208" s="272"/>
      <c r="Y208" s="287"/>
      <c r="Z208" s="288"/>
      <c r="AA208" s="289"/>
      <c r="AB208" s="276"/>
      <c r="AC208" s="290"/>
      <c r="AD208" s="443"/>
      <c r="AE208" s="78"/>
      <c r="AF208" s="418"/>
      <c r="AG208" s="499"/>
      <c r="AH208" s="419"/>
      <c r="AI208" s="420"/>
      <c r="AJ208" s="421"/>
      <c r="AO208" s="422"/>
    </row>
    <row r="209" spans="1:41" ht="39.950000000000003" customHeight="1" x14ac:dyDescent="0.2">
      <c r="A209" s="405"/>
      <c r="B209" s="490"/>
      <c r="C209" s="495"/>
      <c r="D209" s="410"/>
      <c r="E209" s="454"/>
      <c r="F209" s="467"/>
      <c r="G209" s="437"/>
      <c r="H209" s="496"/>
      <c r="I209" s="497"/>
      <c r="J209" s="497"/>
      <c r="K209" s="414"/>
      <c r="L209" s="423" t="s">
        <v>270</v>
      </c>
      <c r="M209" s="424">
        <v>0.25</v>
      </c>
      <c r="N209" s="36" t="s">
        <v>42</v>
      </c>
      <c r="O209" s="226">
        <v>0.25</v>
      </c>
      <c r="P209" s="195">
        <v>0.5</v>
      </c>
      <c r="Q209" s="195">
        <v>0.75</v>
      </c>
      <c r="R209" s="196">
        <v>1</v>
      </c>
      <c r="S209" s="88">
        <f t="shared" ref="S209" si="939">SUM(O209:O209)*M209</f>
        <v>6.25E-2</v>
      </c>
      <c r="T209" s="89">
        <f t="shared" ref="T209" si="940">SUM(P209:P209)*M209</f>
        <v>0.125</v>
      </c>
      <c r="U209" s="89">
        <f t="shared" ref="U209" si="941">SUM(Q209:Q209)*M209</f>
        <v>0.1875</v>
      </c>
      <c r="V209" s="90">
        <f t="shared" ref="V209" si="942">SUM(R209:R209)*M209</f>
        <v>0.25</v>
      </c>
      <c r="W209" s="91">
        <f t="shared" si="886"/>
        <v>0.25</v>
      </c>
      <c r="X209" s="272"/>
      <c r="Y209" s="287"/>
      <c r="Z209" s="288"/>
      <c r="AA209" s="289"/>
      <c r="AB209" s="276"/>
      <c r="AC209" s="290"/>
      <c r="AD209" s="443"/>
      <c r="AE209" s="51" t="str">
        <f t="shared" ref="AE209" si="943">+IF(Q210&gt;Q209,"SUPERADA",IF(Q210=Q209,"EQUILIBRADA",IF(Q210&lt;Q209,"PARA MEJORAR")))</f>
        <v>PARA MEJORAR</v>
      </c>
      <c r="AF209" s="418"/>
      <c r="AG209" s="499"/>
      <c r="AH209" s="419"/>
      <c r="AI209" s="420"/>
      <c r="AJ209" s="421"/>
      <c r="AO209" s="422"/>
    </row>
    <row r="210" spans="1:41" ht="39.950000000000003" customHeight="1" thickBot="1" x14ac:dyDescent="0.25">
      <c r="A210" s="405"/>
      <c r="B210" s="490"/>
      <c r="C210" s="495"/>
      <c r="D210" s="410"/>
      <c r="E210" s="454"/>
      <c r="F210" s="467"/>
      <c r="G210" s="437"/>
      <c r="H210" s="496"/>
      <c r="I210" s="497"/>
      <c r="J210" s="497"/>
      <c r="K210" s="414"/>
      <c r="L210" s="498"/>
      <c r="M210" s="416"/>
      <c r="N210" s="65" t="s">
        <v>48</v>
      </c>
      <c r="O210" s="66">
        <v>0.25</v>
      </c>
      <c r="P210" s="67">
        <v>0.5</v>
      </c>
      <c r="Q210" s="67">
        <v>0.5</v>
      </c>
      <c r="R210" s="96">
        <v>0</v>
      </c>
      <c r="S210" s="68">
        <f t="shared" ref="S210" si="944">SUM(O210:O210)*M209</f>
        <v>6.25E-2</v>
      </c>
      <c r="T210" s="69">
        <f t="shared" ref="T210" si="945">SUM(P210:P210)*M209</f>
        <v>0.125</v>
      </c>
      <c r="U210" s="69">
        <f t="shared" ref="U210" si="946">SUM(Q210:Q210)*M209</f>
        <v>0.125</v>
      </c>
      <c r="V210" s="70">
        <f t="shared" ref="V210" si="947">SUM(R210:R210)*M209</f>
        <v>0</v>
      </c>
      <c r="W210" s="71">
        <f t="shared" si="886"/>
        <v>0.125</v>
      </c>
      <c r="X210" s="272"/>
      <c r="Y210" s="287"/>
      <c r="Z210" s="288"/>
      <c r="AA210" s="289"/>
      <c r="AB210" s="276"/>
      <c r="AC210" s="290"/>
      <c r="AD210" s="443"/>
      <c r="AE210" s="78"/>
      <c r="AF210" s="418"/>
      <c r="AG210" s="499"/>
      <c r="AH210" s="419"/>
      <c r="AI210" s="420"/>
      <c r="AJ210" s="421"/>
      <c r="AO210" s="422"/>
    </row>
    <row r="211" spans="1:41" ht="39.950000000000003" customHeight="1" x14ac:dyDescent="0.2">
      <c r="A211" s="405"/>
      <c r="B211" s="490"/>
      <c r="C211" s="495"/>
      <c r="D211" s="410"/>
      <c r="E211" s="454"/>
      <c r="F211" s="467"/>
      <c r="G211" s="437"/>
      <c r="H211" s="496"/>
      <c r="I211" s="497"/>
      <c r="J211" s="497"/>
      <c r="K211" s="414"/>
      <c r="L211" s="500" t="s">
        <v>271</v>
      </c>
      <c r="M211" s="424">
        <v>0.25</v>
      </c>
      <c r="N211" s="36" t="s">
        <v>42</v>
      </c>
      <c r="O211" s="226">
        <v>0.25</v>
      </c>
      <c r="P211" s="195">
        <v>0.5</v>
      </c>
      <c r="Q211" s="195">
        <v>0.75</v>
      </c>
      <c r="R211" s="196">
        <v>1</v>
      </c>
      <c r="S211" s="88">
        <f t="shared" ref="S211" si="948">SUM(O211:O211)*M211</f>
        <v>6.25E-2</v>
      </c>
      <c r="T211" s="89">
        <f t="shared" ref="T211" si="949">SUM(P211:P211)*M211</f>
        <v>0.125</v>
      </c>
      <c r="U211" s="89">
        <f t="shared" ref="U211" si="950">SUM(Q211:Q211)*M211</f>
        <v>0.1875</v>
      </c>
      <c r="V211" s="90">
        <f t="shared" ref="V211" si="951">SUM(R211:R211)*M211</f>
        <v>0.25</v>
      </c>
      <c r="W211" s="91">
        <f t="shared" si="886"/>
        <v>0.25</v>
      </c>
      <c r="X211" s="272"/>
      <c r="Y211" s="287"/>
      <c r="Z211" s="288"/>
      <c r="AA211" s="289"/>
      <c r="AB211" s="276"/>
      <c r="AC211" s="290"/>
      <c r="AD211" s="443"/>
      <c r="AE211" s="51" t="str">
        <f t="shared" ref="AE211" si="952">+IF(Q212&gt;Q211,"SUPERADA",IF(Q212=Q211,"EQUILIBRADA",IF(Q212&lt;Q211,"PARA MEJORAR")))</f>
        <v>EQUILIBRADA</v>
      </c>
      <c r="AF211" s="418"/>
      <c r="AG211" s="499"/>
      <c r="AH211" s="419"/>
      <c r="AI211" s="420"/>
      <c r="AJ211" s="421"/>
      <c r="AO211" s="422"/>
    </row>
    <row r="212" spans="1:41" ht="39.950000000000003" customHeight="1" thickBot="1" x14ac:dyDescent="0.25">
      <c r="A212" s="405"/>
      <c r="B212" s="490"/>
      <c r="C212" s="495"/>
      <c r="D212" s="410"/>
      <c r="E212" s="454"/>
      <c r="F212" s="467"/>
      <c r="G212" s="437"/>
      <c r="H212" s="496"/>
      <c r="I212" s="497"/>
      <c r="J212" s="497"/>
      <c r="K212" s="414"/>
      <c r="L212" s="415"/>
      <c r="M212" s="416"/>
      <c r="N212" s="65" t="s">
        <v>48</v>
      </c>
      <c r="O212" s="66">
        <v>0.25</v>
      </c>
      <c r="P212" s="67">
        <v>0.5</v>
      </c>
      <c r="Q212" s="67">
        <v>0.75</v>
      </c>
      <c r="R212" s="96">
        <v>0</v>
      </c>
      <c r="S212" s="68">
        <f t="shared" ref="S212" si="953">SUM(O212:O212)*M211</f>
        <v>6.25E-2</v>
      </c>
      <c r="T212" s="69">
        <f t="shared" ref="T212" si="954">SUM(P212:P212)*M211</f>
        <v>0.125</v>
      </c>
      <c r="U212" s="69">
        <f t="shared" ref="U212" si="955">SUM(Q212:Q212)*M211</f>
        <v>0.1875</v>
      </c>
      <c r="V212" s="70">
        <f t="shared" ref="V212" si="956">SUM(R212:R212)*M211</f>
        <v>0</v>
      </c>
      <c r="W212" s="71">
        <f t="shared" si="886"/>
        <v>0.1875</v>
      </c>
      <c r="X212" s="272"/>
      <c r="Y212" s="287"/>
      <c r="Z212" s="288"/>
      <c r="AA212" s="289"/>
      <c r="AB212" s="276"/>
      <c r="AC212" s="290"/>
      <c r="AD212" s="443"/>
      <c r="AE212" s="78"/>
      <c r="AF212" s="418"/>
      <c r="AG212" s="499"/>
      <c r="AH212" s="419"/>
      <c r="AI212" s="420"/>
      <c r="AJ212" s="421"/>
      <c r="AO212" s="422"/>
    </row>
    <row r="213" spans="1:41" ht="39.950000000000003" customHeight="1" x14ac:dyDescent="0.2">
      <c r="A213" s="405"/>
      <c r="B213" s="490"/>
      <c r="C213" s="495"/>
      <c r="D213" s="410"/>
      <c r="E213" s="454"/>
      <c r="F213" s="467"/>
      <c r="G213" s="437"/>
      <c r="H213" s="496"/>
      <c r="I213" s="497"/>
      <c r="J213" s="497"/>
      <c r="K213" s="414"/>
      <c r="L213" s="423" t="s">
        <v>272</v>
      </c>
      <c r="M213" s="424">
        <v>0.25</v>
      </c>
      <c r="N213" s="36" t="s">
        <v>42</v>
      </c>
      <c r="O213" s="226">
        <v>0.25</v>
      </c>
      <c r="P213" s="195">
        <v>0.5</v>
      </c>
      <c r="Q213" s="195">
        <v>0.75</v>
      </c>
      <c r="R213" s="196">
        <v>1</v>
      </c>
      <c r="S213" s="88">
        <f t="shared" ref="S213" si="957">SUM(O213:O213)*M213</f>
        <v>6.25E-2</v>
      </c>
      <c r="T213" s="89">
        <f t="shared" ref="T213" si="958">SUM(P213:P213)*M213</f>
        <v>0.125</v>
      </c>
      <c r="U213" s="89">
        <f t="shared" ref="U213" si="959">SUM(Q213:Q213)*M213</f>
        <v>0.1875</v>
      </c>
      <c r="V213" s="90">
        <f t="shared" ref="V213" si="960">SUM(R213:R213)*M213</f>
        <v>0.25</v>
      </c>
      <c r="W213" s="91">
        <f t="shared" si="886"/>
        <v>0.25</v>
      </c>
      <c r="X213" s="272"/>
      <c r="Y213" s="287"/>
      <c r="Z213" s="288"/>
      <c r="AA213" s="289"/>
      <c r="AB213" s="276"/>
      <c r="AC213" s="290"/>
      <c r="AD213" s="443"/>
      <c r="AE213" s="51" t="str">
        <f t="shared" ref="AE213" si="961">+IF(Q214&gt;Q213,"SUPERADA",IF(Q214=Q213,"EQUILIBRADA",IF(Q214&lt;Q213,"PARA MEJORAR")))</f>
        <v>EQUILIBRADA</v>
      </c>
      <c r="AF213" s="418"/>
      <c r="AG213" s="499"/>
      <c r="AH213" s="419"/>
      <c r="AI213" s="420"/>
      <c r="AJ213" s="421"/>
      <c r="AO213" s="422"/>
    </row>
    <row r="214" spans="1:41" ht="39.950000000000003" customHeight="1" thickBot="1" x14ac:dyDescent="0.25">
      <c r="A214" s="405"/>
      <c r="B214" s="490"/>
      <c r="C214" s="501"/>
      <c r="D214" s="451"/>
      <c r="E214" s="458"/>
      <c r="F214" s="502"/>
      <c r="G214" s="444"/>
      <c r="H214" s="496"/>
      <c r="I214" s="497"/>
      <c r="J214" s="497"/>
      <c r="K214" s="414"/>
      <c r="L214" s="426"/>
      <c r="M214" s="427"/>
      <c r="N214" s="65" t="s">
        <v>48</v>
      </c>
      <c r="O214" s="106">
        <v>0.25</v>
      </c>
      <c r="P214" s="107">
        <v>0.5</v>
      </c>
      <c r="Q214" s="107">
        <v>0.75</v>
      </c>
      <c r="R214" s="108">
        <v>0</v>
      </c>
      <c r="S214" s="109">
        <f t="shared" ref="S214" si="962">SUM(O214:O214)*M213</f>
        <v>6.25E-2</v>
      </c>
      <c r="T214" s="110">
        <f t="shared" ref="T214" si="963">SUM(P214:P214)*M213</f>
        <v>0.125</v>
      </c>
      <c r="U214" s="110">
        <f t="shared" ref="U214" si="964">SUM(Q214:Q214)*M213</f>
        <v>0.1875</v>
      </c>
      <c r="V214" s="111">
        <f t="shared" ref="V214" si="965">SUM(R214:R214)*M213</f>
        <v>0</v>
      </c>
      <c r="W214" s="112">
        <f t="shared" si="886"/>
        <v>0.1875</v>
      </c>
      <c r="X214" s="272"/>
      <c r="Y214" s="287"/>
      <c r="Z214" s="288"/>
      <c r="AA214" s="289"/>
      <c r="AB214" s="276"/>
      <c r="AC214" s="290"/>
      <c r="AD214" s="443"/>
      <c r="AE214" s="78"/>
      <c r="AF214" s="418"/>
      <c r="AG214" s="503"/>
      <c r="AH214" s="419"/>
      <c r="AI214" s="420"/>
      <c r="AJ214" s="421"/>
      <c r="AO214" s="422"/>
    </row>
    <row r="215" spans="1:41" ht="39.950000000000003" customHeight="1" x14ac:dyDescent="0.2">
      <c r="A215" s="405"/>
      <c r="B215" s="490"/>
      <c r="C215" s="504">
        <v>15</v>
      </c>
      <c r="D215" s="505" t="s">
        <v>273</v>
      </c>
      <c r="E215" s="506">
        <v>18</v>
      </c>
      <c r="F215" s="507" t="s">
        <v>274</v>
      </c>
      <c r="G215" s="508" t="s">
        <v>275</v>
      </c>
      <c r="H215" s="509">
        <v>28</v>
      </c>
      <c r="I215" s="510" t="s">
        <v>276</v>
      </c>
      <c r="J215" s="510" t="s">
        <v>195</v>
      </c>
      <c r="K215" s="511">
        <f>AB215</f>
        <v>0.8600000000000001</v>
      </c>
      <c r="L215" s="512" t="s">
        <v>277</v>
      </c>
      <c r="M215" s="513">
        <v>0.3</v>
      </c>
      <c r="N215" s="36" t="s">
        <v>42</v>
      </c>
      <c r="O215" s="38">
        <v>0.15</v>
      </c>
      <c r="P215" s="38">
        <v>0.3</v>
      </c>
      <c r="Q215" s="38">
        <v>0.6</v>
      </c>
      <c r="R215" s="116">
        <v>1</v>
      </c>
      <c r="S215" s="41">
        <f t="shared" ref="S215" si="966">SUM(O215:O215)*M215</f>
        <v>4.4999999999999998E-2</v>
      </c>
      <c r="T215" s="42">
        <f t="shared" ref="T215" si="967">SUM(P215:P215)*M215</f>
        <v>0.09</v>
      </c>
      <c r="U215" s="42">
        <f t="shared" ref="U215" si="968">SUM(Q215:Q215)*M215</f>
        <v>0.18</v>
      </c>
      <c r="V215" s="43">
        <f t="shared" ref="V215" si="969">SUM(R215:R215)*M215</f>
        <v>0.3</v>
      </c>
      <c r="W215" s="44">
        <f t="shared" si="886"/>
        <v>0.3</v>
      </c>
      <c r="X215" s="313">
        <f>S220+S222+S216+S218</f>
        <v>4.4999999999999998E-2</v>
      </c>
      <c r="Y215" s="273">
        <f t="shared" ref="Y215:AB215" si="970">T220+T222+T216+T218</f>
        <v>0.25</v>
      </c>
      <c r="Z215" s="274">
        <f t="shared" si="970"/>
        <v>0.8600000000000001</v>
      </c>
      <c r="AA215" s="275">
        <f t="shared" si="970"/>
        <v>0</v>
      </c>
      <c r="AB215" s="351">
        <f t="shared" si="970"/>
        <v>0.8600000000000001</v>
      </c>
      <c r="AC215" s="290"/>
      <c r="AD215" s="436" t="s">
        <v>278</v>
      </c>
      <c r="AE215" s="51" t="str">
        <f t="shared" ref="AE215" si="971">+IF(Q216&gt;Q215,"SUPERADA",IF(Q216=Q215,"EQUILIBRADA",IF(Q216&lt;Q215,"PARA MEJORAR")))</f>
        <v>SUPERADA</v>
      </c>
      <c r="AF215" s="402" t="str">
        <f>IF(COUNTIF(AE215:AE222,"PARA MEJORAR")&gt;=1,"PARA MEJORAR","BIEN")</f>
        <v>BIEN</v>
      </c>
      <c r="AG215" s="514" t="str">
        <f>IF(COUNTIF(AF222:AF1219,"PARA MEJORAR")&gt;=1,"PARA MEJORAR","BIEN")</f>
        <v>PARA MEJORAR</v>
      </c>
      <c r="AH215" s="419"/>
      <c r="AI215" s="420"/>
      <c r="AJ215" s="238"/>
      <c r="AK215" s="239"/>
      <c r="AL215" s="239"/>
      <c r="AM215" s="239"/>
      <c r="AN215" s="239"/>
      <c r="AO215" s="240"/>
    </row>
    <row r="216" spans="1:41" ht="39.950000000000003" customHeight="1" thickBot="1" x14ac:dyDescent="0.25">
      <c r="A216" s="405"/>
      <c r="B216" s="490"/>
      <c r="C216" s="504"/>
      <c r="D216" s="515"/>
      <c r="E216" s="516"/>
      <c r="F216" s="517"/>
      <c r="G216" s="518"/>
      <c r="H216" s="519"/>
      <c r="I216" s="520"/>
      <c r="J216" s="520"/>
      <c r="K216" s="521"/>
      <c r="L216" s="522"/>
      <c r="M216" s="523"/>
      <c r="N216" s="65" t="s">
        <v>48</v>
      </c>
      <c r="O216" s="67">
        <v>0.15</v>
      </c>
      <c r="P216" s="67">
        <v>0.3</v>
      </c>
      <c r="Q216" s="67">
        <v>0.8</v>
      </c>
      <c r="R216" s="96">
        <v>0</v>
      </c>
      <c r="S216" s="68">
        <f t="shared" ref="S216" si="972">SUM(O216:O216)*M215</f>
        <v>4.4999999999999998E-2</v>
      </c>
      <c r="T216" s="69">
        <f t="shared" ref="T216" si="973">SUM(P216:P216)*M215</f>
        <v>0.09</v>
      </c>
      <c r="U216" s="69">
        <f t="shared" ref="U216" si="974">SUM(Q216:Q216)*M215</f>
        <v>0.24</v>
      </c>
      <c r="V216" s="70">
        <f t="shared" ref="V216" si="975">SUM(R216:R216)*M215</f>
        <v>0</v>
      </c>
      <c r="W216" s="71">
        <f t="shared" si="886"/>
        <v>0.24</v>
      </c>
      <c r="X216" s="272"/>
      <c r="Y216" s="287"/>
      <c r="Z216" s="288"/>
      <c r="AA216" s="289"/>
      <c r="AB216" s="276"/>
      <c r="AC216" s="290"/>
      <c r="AD216" s="443"/>
      <c r="AE216" s="78"/>
      <c r="AF216" s="418"/>
      <c r="AG216" s="524"/>
      <c r="AH216" s="419"/>
      <c r="AI216" s="420"/>
      <c r="AJ216" s="421"/>
      <c r="AO216" s="422"/>
    </row>
    <row r="217" spans="1:41" ht="39.950000000000003" customHeight="1" x14ac:dyDescent="0.2">
      <c r="A217" s="405"/>
      <c r="B217" s="490"/>
      <c r="C217" s="504"/>
      <c r="D217" s="515"/>
      <c r="E217" s="516"/>
      <c r="F217" s="517"/>
      <c r="G217" s="518"/>
      <c r="H217" s="519"/>
      <c r="I217" s="520"/>
      <c r="J217" s="520"/>
      <c r="K217" s="521"/>
      <c r="L217" s="525" t="s">
        <v>279</v>
      </c>
      <c r="M217" s="523">
        <v>0.3</v>
      </c>
      <c r="N217" s="36" t="s">
        <v>42</v>
      </c>
      <c r="O217" s="195">
        <v>0</v>
      </c>
      <c r="P217" s="195">
        <v>0.05</v>
      </c>
      <c r="Q217" s="195">
        <v>0.2</v>
      </c>
      <c r="R217" s="196">
        <v>1</v>
      </c>
      <c r="S217" s="88">
        <f t="shared" ref="S217" si="976">SUM(O217:O217)*M217</f>
        <v>0</v>
      </c>
      <c r="T217" s="89">
        <f t="shared" ref="T217" si="977">SUM(P217:P217)*M217</f>
        <v>1.4999999999999999E-2</v>
      </c>
      <c r="U217" s="89">
        <f t="shared" ref="U217" si="978">SUM(Q217:Q217)*M217</f>
        <v>0.06</v>
      </c>
      <c r="V217" s="90">
        <f t="shared" ref="V217" si="979">SUM(R217:R217)*M217</f>
        <v>0.3</v>
      </c>
      <c r="W217" s="91">
        <f t="shared" si="886"/>
        <v>0.3</v>
      </c>
      <c r="X217" s="272"/>
      <c r="Y217" s="287"/>
      <c r="Z217" s="288"/>
      <c r="AA217" s="289"/>
      <c r="AB217" s="276"/>
      <c r="AC217" s="290"/>
      <c r="AD217" s="443"/>
      <c r="AE217" s="51" t="str">
        <f t="shared" ref="AE217" si="980">+IF(Q218&gt;Q217,"SUPERADA",IF(Q218=Q217,"EQUILIBRADA",IF(Q218&lt;Q217,"PARA MEJORAR")))</f>
        <v>SUPERADA</v>
      </c>
      <c r="AF217" s="418"/>
      <c r="AG217" s="524"/>
      <c r="AH217" s="419"/>
      <c r="AI217" s="420"/>
      <c r="AJ217" s="421"/>
      <c r="AO217" s="422"/>
    </row>
    <row r="218" spans="1:41" ht="39.950000000000003" customHeight="1" thickBot="1" x14ac:dyDescent="0.25">
      <c r="A218" s="405"/>
      <c r="B218" s="490"/>
      <c r="C218" s="504"/>
      <c r="D218" s="515"/>
      <c r="E218" s="516"/>
      <c r="F218" s="517"/>
      <c r="G218" s="518"/>
      <c r="H218" s="519"/>
      <c r="I218" s="520"/>
      <c r="J218" s="520"/>
      <c r="K218" s="521"/>
      <c r="L218" s="522"/>
      <c r="M218" s="523"/>
      <c r="N218" s="65" t="s">
        <v>48</v>
      </c>
      <c r="O218" s="67">
        <v>0</v>
      </c>
      <c r="P218" s="67">
        <v>0.3</v>
      </c>
      <c r="Q218" s="67">
        <v>1</v>
      </c>
      <c r="R218" s="96">
        <v>0</v>
      </c>
      <c r="S218" s="68">
        <f t="shared" ref="S218" si="981">SUM(O218:O218)*M217</f>
        <v>0</v>
      </c>
      <c r="T218" s="69">
        <f t="shared" ref="T218" si="982">SUM(P218:P218)*M217</f>
        <v>0.09</v>
      </c>
      <c r="U218" s="69">
        <f t="shared" ref="U218" si="983">SUM(Q218:Q218)*M217</f>
        <v>0.3</v>
      </c>
      <c r="V218" s="70">
        <f t="shared" ref="V218" si="984">SUM(R218:R218)*M217</f>
        <v>0</v>
      </c>
      <c r="W218" s="71">
        <f t="shared" si="886"/>
        <v>0.3</v>
      </c>
      <c r="X218" s="272"/>
      <c r="Y218" s="287"/>
      <c r="Z218" s="288"/>
      <c r="AA218" s="289"/>
      <c r="AB218" s="276"/>
      <c r="AC218" s="290"/>
      <c r="AD218" s="443"/>
      <c r="AE218" s="78"/>
      <c r="AF218" s="418"/>
      <c r="AG218" s="524"/>
      <c r="AH218" s="419"/>
      <c r="AI218" s="420"/>
      <c r="AJ218" s="421"/>
      <c r="AO218" s="422"/>
    </row>
    <row r="219" spans="1:41" ht="39.950000000000003" customHeight="1" x14ac:dyDescent="0.2">
      <c r="A219" s="405"/>
      <c r="B219" s="490"/>
      <c r="C219" s="504"/>
      <c r="D219" s="515"/>
      <c r="E219" s="516"/>
      <c r="F219" s="517"/>
      <c r="G219" s="518"/>
      <c r="H219" s="519"/>
      <c r="I219" s="520"/>
      <c r="J219" s="520"/>
      <c r="K219" s="521"/>
      <c r="L219" s="525" t="s">
        <v>280</v>
      </c>
      <c r="M219" s="523">
        <v>0.2</v>
      </c>
      <c r="N219" s="36" t="s">
        <v>42</v>
      </c>
      <c r="O219" s="195">
        <v>0</v>
      </c>
      <c r="P219" s="195">
        <v>0.05</v>
      </c>
      <c r="Q219" s="195">
        <v>0.2</v>
      </c>
      <c r="R219" s="196">
        <v>1</v>
      </c>
      <c r="S219" s="88">
        <f t="shared" ref="S219" si="985">SUM(O219:O219)*M219</f>
        <v>0</v>
      </c>
      <c r="T219" s="89">
        <f t="shared" ref="T219" si="986">SUM(P219:P219)*M219</f>
        <v>1.0000000000000002E-2</v>
      </c>
      <c r="U219" s="89">
        <f t="shared" ref="U219" si="987">SUM(Q219:Q219)*M219</f>
        <v>4.0000000000000008E-2</v>
      </c>
      <c r="V219" s="90">
        <f t="shared" ref="V219" si="988">SUM(R219:R219)*M219</f>
        <v>0.2</v>
      </c>
      <c r="W219" s="91">
        <f t="shared" si="886"/>
        <v>0.2</v>
      </c>
      <c r="X219" s="272"/>
      <c r="Y219" s="287"/>
      <c r="Z219" s="288"/>
      <c r="AA219" s="289"/>
      <c r="AB219" s="276"/>
      <c r="AC219" s="290"/>
      <c r="AD219" s="443"/>
      <c r="AE219" s="51" t="str">
        <f t="shared" ref="AE219" si="989">+IF(Q220&gt;Q219,"SUPERADA",IF(Q220=Q219,"EQUILIBRADA",IF(Q220&lt;Q219,"PARA MEJORAR")))</f>
        <v>SUPERADA</v>
      </c>
      <c r="AF219" s="418"/>
      <c r="AG219" s="524"/>
      <c r="AH219" s="419"/>
      <c r="AI219" s="420"/>
      <c r="AJ219" s="421"/>
      <c r="AO219" s="422"/>
    </row>
    <row r="220" spans="1:41" ht="39.950000000000003" customHeight="1" thickBot="1" x14ac:dyDescent="0.25">
      <c r="A220" s="405"/>
      <c r="B220" s="490"/>
      <c r="C220" s="504"/>
      <c r="D220" s="515"/>
      <c r="E220" s="516"/>
      <c r="F220" s="517"/>
      <c r="G220" s="518"/>
      <c r="H220" s="519"/>
      <c r="I220" s="520"/>
      <c r="J220" s="520"/>
      <c r="K220" s="521"/>
      <c r="L220" s="522"/>
      <c r="M220" s="523"/>
      <c r="N220" s="65" t="s">
        <v>48</v>
      </c>
      <c r="O220" s="67">
        <v>0</v>
      </c>
      <c r="P220" s="67">
        <v>0.3</v>
      </c>
      <c r="Q220" s="67">
        <v>1</v>
      </c>
      <c r="R220" s="96">
        <v>0</v>
      </c>
      <c r="S220" s="68">
        <f t="shared" ref="S220" si="990">SUM(O220:O220)*M219</f>
        <v>0</v>
      </c>
      <c r="T220" s="69">
        <f t="shared" ref="T220" si="991">SUM(P220:P220)*M219</f>
        <v>0.06</v>
      </c>
      <c r="U220" s="69">
        <f t="shared" ref="U220" si="992">SUM(Q220:Q220)*M219</f>
        <v>0.2</v>
      </c>
      <c r="V220" s="70">
        <f t="shared" ref="V220" si="993">SUM(R220:R220)*M219</f>
        <v>0</v>
      </c>
      <c r="W220" s="71">
        <f t="shared" si="886"/>
        <v>0.2</v>
      </c>
      <c r="X220" s="272"/>
      <c r="Y220" s="287"/>
      <c r="Z220" s="288"/>
      <c r="AA220" s="289"/>
      <c r="AB220" s="276"/>
      <c r="AC220" s="290"/>
      <c r="AD220" s="443"/>
      <c r="AE220" s="78"/>
      <c r="AF220" s="418"/>
      <c r="AG220" s="524"/>
      <c r="AH220" s="419"/>
      <c r="AI220" s="420"/>
      <c r="AJ220" s="421"/>
      <c r="AO220" s="422"/>
    </row>
    <row r="221" spans="1:41" ht="39.950000000000003" customHeight="1" x14ac:dyDescent="0.2">
      <c r="A221" s="405"/>
      <c r="B221" s="490"/>
      <c r="C221" s="504"/>
      <c r="D221" s="515"/>
      <c r="E221" s="516"/>
      <c r="F221" s="517"/>
      <c r="G221" s="518"/>
      <c r="H221" s="519"/>
      <c r="I221" s="520"/>
      <c r="J221" s="520"/>
      <c r="K221" s="521"/>
      <c r="L221" s="525" t="s">
        <v>281</v>
      </c>
      <c r="M221" s="523">
        <v>0.2</v>
      </c>
      <c r="N221" s="36" t="s">
        <v>42</v>
      </c>
      <c r="O221" s="195">
        <v>0</v>
      </c>
      <c r="P221" s="195">
        <v>0.05</v>
      </c>
      <c r="Q221" s="195">
        <v>0.2</v>
      </c>
      <c r="R221" s="196">
        <v>1</v>
      </c>
      <c r="S221" s="88">
        <f t="shared" ref="S221" si="994">SUM(O221:O221)*M221</f>
        <v>0</v>
      </c>
      <c r="T221" s="89">
        <f t="shared" ref="T221" si="995">SUM(P221:P221)*M221</f>
        <v>1.0000000000000002E-2</v>
      </c>
      <c r="U221" s="89">
        <f t="shared" ref="U221" si="996">SUM(Q221:Q221)*M221</f>
        <v>4.0000000000000008E-2</v>
      </c>
      <c r="V221" s="90">
        <f t="shared" ref="V221" si="997">SUM(R221:R221)*M221</f>
        <v>0.2</v>
      </c>
      <c r="W221" s="91">
        <f t="shared" si="886"/>
        <v>0.2</v>
      </c>
      <c r="X221" s="272"/>
      <c r="Y221" s="287"/>
      <c r="Z221" s="288"/>
      <c r="AA221" s="289"/>
      <c r="AB221" s="276"/>
      <c r="AC221" s="290"/>
      <c r="AD221" s="443"/>
      <c r="AE221" s="51" t="str">
        <f t="shared" ref="AE221" si="998">+IF(Q222&gt;Q221,"SUPERADA",IF(Q222=Q221,"EQUILIBRADA",IF(Q222&lt;Q221,"PARA MEJORAR")))</f>
        <v>SUPERADA</v>
      </c>
      <c r="AF221" s="418"/>
      <c r="AG221" s="524"/>
      <c r="AH221" s="419"/>
      <c r="AI221" s="420"/>
      <c r="AJ221" s="421"/>
      <c r="AO221" s="422"/>
    </row>
    <row r="222" spans="1:41" ht="39.950000000000003" customHeight="1" thickBot="1" x14ac:dyDescent="0.25">
      <c r="A222" s="405"/>
      <c r="B222" s="490"/>
      <c r="C222" s="504"/>
      <c r="D222" s="526"/>
      <c r="E222" s="527"/>
      <c r="F222" s="528"/>
      <c r="G222" s="529"/>
      <c r="H222" s="530"/>
      <c r="I222" s="531"/>
      <c r="J222" s="531"/>
      <c r="K222" s="532"/>
      <c r="L222" s="533"/>
      <c r="M222" s="534"/>
      <c r="N222" s="65" t="s">
        <v>48</v>
      </c>
      <c r="O222" s="107">
        <v>0</v>
      </c>
      <c r="P222" s="107">
        <v>0.05</v>
      </c>
      <c r="Q222" s="107">
        <v>0.6</v>
      </c>
      <c r="R222" s="108">
        <v>0</v>
      </c>
      <c r="S222" s="109">
        <f t="shared" ref="S222" si="999">SUM(O222:O222)*M221</f>
        <v>0</v>
      </c>
      <c r="T222" s="110">
        <f t="shared" ref="T222" si="1000">SUM(P222:P222)*M221</f>
        <v>1.0000000000000002E-2</v>
      </c>
      <c r="U222" s="110">
        <f t="shared" ref="U222" si="1001">SUM(Q222:Q222)*M221</f>
        <v>0.12</v>
      </c>
      <c r="V222" s="111">
        <f t="shared" ref="V222" si="1002">SUM(R222:R222)*M221</f>
        <v>0</v>
      </c>
      <c r="W222" s="112">
        <f t="shared" si="886"/>
        <v>0.12</v>
      </c>
      <c r="X222" s="272"/>
      <c r="Y222" s="287"/>
      <c r="Z222" s="288"/>
      <c r="AA222" s="289"/>
      <c r="AB222" s="276"/>
      <c r="AC222" s="290"/>
      <c r="AD222" s="443"/>
      <c r="AE222" s="78"/>
      <c r="AF222" s="418"/>
      <c r="AG222" s="535"/>
      <c r="AH222" s="419"/>
      <c r="AI222" s="420"/>
      <c r="AJ222" s="421"/>
      <c r="AO222" s="422"/>
    </row>
    <row r="223" spans="1:41" ht="39.950000000000003" customHeight="1" thickBot="1" x14ac:dyDescent="0.25">
      <c r="A223" s="405"/>
      <c r="B223" s="490"/>
      <c r="C223" s="536"/>
      <c r="D223" s="537"/>
      <c r="E223" s="538"/>
      <c r="F223" s="539"/>
      <c r="G223" s="540" t="s">
        <v>149</v>
      </c>
      <c r="H223" s="541">
        <v>29</v>
      </c>
      <c r="I223" s="542" t="s">
        <v>150</v>
      </c>
      <c r="J223" s="432" t="s">
        <v>151</v>
      </c>
      <c r="K223" s="434">
        <v>0</v>
      </c>
      <c r="L223" s="543" t="s">
        <v>152</v>
      </c>
      <c r="M223" s="544">
        <v>1</v>
      </c>
      <c r="N223" s="36" t="s">
        <v>42</v>
      </c>
      <c r="O223" s="379">
        <v>0</v>
      </c>
      <c r="P223" s="249">
        <v>0</v>
      </c>
      <c r="Q223" s="250">
        <v>0.3</v>
      </c>
      <c r="R223" s="251">
        <v>1</v>
      </c>
      <c r="S223" s="41">
        <f t="shared" ref="S223" si="1003">SUM(O223:O223)*M223</f>
        <v>0</v>
      </c>
      <c r="T223" s="42">
        <f t="shared" ref="T223" si="1004">SUM(P223:P223)*M223</f>
        <v>0</v>
      </c>
      <c r="U223" s="42">
        <f t="shared" ref="U223" si="1005">SUM(Q223:Q223)*M223</f>
        <v>0.3</v>
      </c>
      <c r="V223" s="43">
        <f t="shared" ref="V223" si="1006">SUM(R223:R223)*M223</f>
        <v>1</v>
      </c>
      <c r="W223" s="44">
        <f t="shared" si="886"/>
        <v>1</v>
      </c>
      <c r="X223" s="117">
        <f>+S224</f>
        <v>0</v>
      </c>
      <c r="Y223" s="45">
        <f t="shared" ref="Y223:AB223" si="1007">+T224</f>
        <v>0</v>
      </c>
      <c r="Z223" s="46">
        <f t="shared" si="1007"/>
        <v>0.3</v>
      </c>
      <c r="AA223" s="47">
        <f t="shared" si="1007"/>
        <v>0</v>
      </c>
      <c r="AB223" s="48">
        <f t="shared" si="1007"/>
        <v>0.3</v>
      </c>
      <c r="AC223" s="290"/>
      <c r="AD223" s="545" t="s">
        <v>282</v>
      </c>
      <c r="AE223" s="51" t="str">
        <f t="shared" ref="AE223" si="1008">+IF(Q224&gt;Q223,"SUPERADA",IF(Q224=Q223,"EQUILIBRADA",IF(Q224&lt;Q223,"PARA MEJORAR")))</f>
        <v>EQUILIBRADA</v>
      </c>
      <c r="AF223" s="51" t="str">
        <f>IF(COUNTIF(AE223:AE224,"PARA MEJORAR")&gt;=1,"PARA MEJORAR","BIEN")</f>
        <v>BIEN</v>
      </c>
      <c r="AG223" s="51"/>
      <c r="AH223" s="419"/>
      <c r="AI223" s="420"/>
      <c r="AJ223" s="238"/>
      <c r="AK223" s="239"/>
      <c r="AL223" s="239"/>
      <c r="AM223" s="239"/>
      <c r="AN223" s="239"/>
      <c r="AO223" s="240"/>
    </row>
    <row r="224" spans="1:41" ht="39.950000000000003" customHeight="1" thickBot="1" x14ac:dyDescent="0.25">
      <c r="A224" s="405"/>
      <c r="B224" s="490"/>
      <c r="C224" s="546"/>
      <c r="D224" s="547"/>
      <c r="E224" s="548"/>
      <c r="F224" s="549"/>
      <c r="G224" s="550"/>
      <c r="H224" s="551"/>
      <c r="I224" s="552"/>
      <c r="J224" s="553"/>
      <c r="K224" s="554"/>
      <c r="L224" s="555"/>
      <c r="M224" s="556"/>
      <c r="N224" s="65" t="s">
        <v>48</v>
      </c>
      <c r="O224" s="388">
        <v>0</v>
      </c>
      <c r="P224" s="257">
        <v>0</v>
      </c>
      <c r="Q224" s="182">
        <v>0.3</v>
      </c>
      <c r="R224" s="258">
        <v>0</v>
      </c>
      <c r="S224" s="109">
        <f t="shared" ref="S224" si="1009">SUM(O224:O224)*M223</f>
        <v>0</v>
      </c>
      <c r="T224" s="110">
        <f t="shared" ref="T224" si="1010">SUM(P224:P224)*M223</f>
        <v>0</v>
      </c>
      <c r="U224" s="110">
        <f t="shared" ref="U224" si="1011">SUM(Q224:Q224)*M223</f>
        <v>0.3</v>
      </c>
      <c r="V224" s="111">
        <f t="shared" ref="V224" si="1012">SUM(R224:R224)*M223</f>
        <v>0</v>
      </c>
      <c r="W224" s="112">
        <f t="shared" si="886"/>
        <v>0.3</v>
      </c>
      <c r="X224" s="122"/>
      <c r="Y224" s="123"/>
      <c r="Z224" s="124"/>
      <c r="AA224" s="125"/>
      <c r="AB224" s="126"/>
      <c r="AC224" s="557"/>
      <c r="AD224" s="558" t="s">
        <v>153</v>
      </c>
      <c r="AE224" s="78"/>
      <c r="AF224" s="79"/>
      <c r="AG224" s="79"/>
      <c r="AH224" s="419"/>
      <c r="AI224" s="420"/>
      <c r="AJ224" s="97"/>
      <c r="AK224" s="98"/>
      <c r="AL224" s="98"/>
      <c r="AM224" s="98"/>
      <c r="AN224" s="98"/>
      <c r="AO224" s="99"/>
    </row>
    <row r="225" spans="1:41" ht="39.950000000000003" customHeight="1" x14ac:dyDescent="0.2">
      <c r="A225" s="559"/>
      <c r="B225" s="560" t="s">
        <v>283</v>
      </c>
      <c r="C225" s="561">
        <v>16</v>
      </c>
      <c r="D225" s="562" t="s">
        <v>284</v>
      </c>
      <c r="E225" s="563">
        <v>19</v>
      </c>
      <c r="F225" s="562" t="s">
        <v>285</v>
      </c>
      <c r="G225" s="564" t="s">
        <v>286</v>
      </c>
      <c r="H225" s="565">
        <v>30</v>
      </c>
      <c r="I225" s="566" t="s">
        <v>287</v>
      </c>
      <c r="J225" s="566" t="s">
        <v>288</v>
      </c>
      <c r="K225" s="567">
        <f>Z225</f>
        <v>0.54025500000000004</v>
      </c>
      <c r="L225" s="568" t="s">
        <v>289</v>
      </c>
      <c r="M225" s="569">
        <v>0.3</v>
      </c>
      <c r="N225" s="36" t="s">
        <v>42</v>
      </c>
      <c r="O225" s="38">
        <v>0.1</v>
      </c>
      <c r="P225" s="38">
        <v>0.3</v>
      </c>
      <c r="Q225" s="38">
        <v>0.6</v>
      </c>
      <c r="R225" s="116">
        <v>1</v>
      </c>
      <c r="S225" s="41">
        <f t="shared" ref="S225" si="1013">SUM(O225:O225)*M225</f>
        <v>0.03</v>
      </c>
      <c r="T225" s="42">
        <f t="shared" ref="T225" si="1014">SUM(P225:P225)*M225</f>
        <v>0.09</v>
      </c>
      <c r="U225" s="42">
        <f t="shared" ref="U225" si="1015">SUM(Q225:Q225)*M225</f>
        <v>0.18</v>
      </c>
      <c r="V225" s="43">
        <f t="shared" ref="V225" si="1016">SUM(R225:R225)*M225</f>
        <v>0.3</v>
      </c>
      <c r="W225" s="44">
        <f t="shared" si="886"/>
        <v>0.3</v>
      </c>
      <c r="X225" s="117">
        <f>S234+S236+S226+S228+S230+S232</f>
        <v>0.172455</v>
      </c>
      <c r="Y225" s="46">
        <f t="shared" ref="Y225:AB225" si="1017">T234+T236+T226+T228+T230+T232</f>
        <v>0.44022499999999998</v>
      </c>
      <c r="Z225" s="47">
        <f t="shared" si="1017"/>
        <v>0.54025500000000004</v>
      </c>
      <c r="AA225" s="47">
        <f t="shared" si="1017"/>
        <v>0</v>
      </c>
      <c r="AB225" s="48">
        <f t="shared" si="1017"/>
        <v>0.54025500000000004</v>
      </c>
      <c r="AC225" s="49" t="s">
        <v>290</v>
      </c>
      <c r="AD225" s="570" t="s">
        <v>291</v>
      </c>
      <c r="AE225" s="51" t="str">
        <f t="shared" ref="AE225" si="1018">+IF(Q226&gt;Q225,"SUPERADA",IF(Q226=Q225,"EQUILIBRADA",IF(Q226&lt;Q225,"PARA MEJORAR")))</f>
        <v>PARA MEJORAR</v>
      </c>
      <c r="AF225" s="51" t="str">
        <f>IF(COUNTIF(AE225:AE236,"PARA MEJORAR")&gt;=1,"PARA MEJORAR","BIEN")</f>
        <v>PARA MEJORAR</v>
      </c>
      <c r="AG225" s="51" t="str">
        <f>IF(COUNTIF(AF225:AF236,"PARA MEJORAR")&gt;=1,"PARA MEJORAR","BIEN")</f>
        <v>PARA MEJORAR</v>
      </c>
      <c r="AH225" s="571" t="str">
        <f>IF(COUNTIF(AG225:AG420,"PARA MEJORAR")&gt;=1,"PARA MEJORAR","BIEN")</f>
        <v>PARA MEJORAR</v>
      </c>
      <c r="AI225" s="572" t="s">
        <v>292</v>
      </c>
      <c r="AJ225" s="573"/>
      <c r="AK225" s="574"/>
      <c r="AL225" s="574"/>
      <c r="AM225" s="574"/>
      <c r="AN225" s="574"/>
      <c r="AO225" s="575"/>
    </row>
    <row r="226" spans="1:41" ht="39.950000000000003" customHeight="1" thickBot="1" x14ac:dyDescent="0.25">
      <c r="A226" s="559"/>
      <c r="B226" s="576"/>
      <c r="C226" s="577"/>
      <c r="D226" s="578"/>
      <c r="E226" s="579"/>
      <c r="F226" s="578"/>
      <c r="G226" s="580"/>
      <c r="H226" s="581"/>
      <c r="I226" s="582"/>
      <c r="J226" s="582"/>
      <c r="K226" s="583"/>
      <c r="L226" s="584"/>
      <c r="M226" s="585"/>
      <c r="N226" s="65" t="s">
        <v>48</v>
      </c>
      <c r="O226" s="67">
        <v>8.3000000000000004E-2</v>
      </c>
      <c r="P226" s="67">
        <v>0.34799999999999998</v>
      </c>
      <c r="Q226" s="67">
        <v>0.438</v>
      </c>
      <c r="R226" s="96">
        <v>0</v>
      </c>
      <c r="S226" s="68">
        <f t="shared" ref="S226" si="1019">SUM(O226:O226)*M225</f>
        <v>2.4900000000000002E-2</v>
      </c>
      <c r="T226" s="69">
        <f t="shared" ref="T226" si="1020">SUM(P226:P226)*M225</f>
        <v>0.10439999999999999</v>
      </c>
      <c r="U226" s="69">
        <f t="shared" ref="U226" si="1021">SUM(Q226:Q226)*M225</f>
        <v>0.13139999999999999</v>
      </c>
      <c r="V226" s="70">
        <f t="shared" ref="V226" si="1022">SUM(R226:R226)*M225</f>
        <v>0</v>
      </c>
      <c r="W226" s="71">
        <f t="shared" si="886"/>
        <v>0.13139999999999999</v>
      </c>
      <c r="X226" s="92"/>
      <c r="Y226" s="73"/>
      <c r="Z226" s="74"/>
      <c r="AA226" s="74"/>
      <c r="AB226" s="75"/>
      <c r="AC226" s="76"/>
      <c r="AD226" s="586"/>
      <c r="AE226" s="78"/>
      <c r="AF226" s="79"/>
      <c r="AG226" s="79"/>
      <c r="AH226" s="587"/>
      <c r="AI226" s="588"/>
      <c r="AJ226" s="589"/>
      <c r="AK226" s="590"/>
      <c r="AL226" s="590"/>
      <c r="AM226" s="590"/>
      <c r="AN226" s="590"/>
      <c r="AO226" s="591"/>
    </row>
    <row r="227" spans="1:41" ht="39.950000000000003" customHeight="1" x14ac:dyDescent="0.2">
      <c r="A227" s="559"/>
      <c r="B227" s="576"/>
      <c r="C227" s="577"/>
      <c r="D227" s="578"/>
      <c r="E227" s="579"/>
      <c r="F227" s="578"/>
      <c r="G227" s="580"/>
      <c r="H227" s="581"/>
      <c r="I227" s="582"/>
      <c r="J227" s="582"/>
      <c r="K227" s="583"/>
      <c r="L227" s="592" t="s">
        <v>293</v>
      </c>
      <c r="M227" s="593">
        <v>0.15</v>
      </c>
      <c r="N227" s="36" t="s">
        <v>42</v>
      </c>
      <c r="O227" s="195">
        <v>0.1</v>
      </c>
      <c r="P227" s="195">
        <v>0.3</v>
      </c>
      <c r="Q227" s="195">
        <v>0.6</v>
      </c>
      <c r="R227" s="196">
        <v>1</v>
      </c>
      <c r="S227" s="88">
        <f t="shared" ref="S227" si="1023">SUM(O227:O227)*M227</f>
        <v>1.4999999999999999E-2</v>
      </c>
      <c r="T227" s="89">
        <f t="shared" ref="T227" si="1024">SUM(P227:P227)*M227</f>
        <v>4.4999999999999998E-2</v>
      </c>
      <c r="U227" s="89">
        <f t="shared" ref="U227" si="1025">SUM(Q227:Q227)*M227</f>
        <v>0.09</v>
      </c>
      <c r="V227" s="90">
        <f t="shared" ref="V227" si="1026">SUM(R227:R227)*M227</f>
        <v>0.15</v>
      </c>
      <c r="W227" s="91">
        <f t="shared" si="886"/>
        <v>0.15</v>
      </c>
      <c r="X227" s="92"/>
      <c r="Y227" s="73"/>
      <c r="Z227" s="74"/>
      <c r="AA227" s="74"/>
      <c r="AB227" s="75"/>
      <c r="AC227" s="76"/>
      <c r="AD227" s="594" t="s">
        <v>291</v>
      </c>
      <c r="AE227" s="51" t="str">
        <f t="shared" ref="AE227" si="1027">+IF(Q228&gt;Q227,"SUPERADA",IF(Q228=Q227,"EQUILIBRADA",IF(Q228&lt;Q227,"PARA MEJORAR")))</f>
        <v>PARA MEJORAR</v>
      </c>
      <c r="AF227" s="79"/>
      <c r="AG227" s="79"/>
      <c r="AH227" s="587"/>
      <c r="AI227" s="588"/>
      <c r="AJ227" s="589"/>
      <c r="AK227" s="590"/>
      <c r="AL227" s="590"/>
      <c r="AM227" s="590"/>
      <c r="AN227" s="590"/>
      <c r="AO227" s="591"/>
    </row>
    <row r="228" spans="1:41" ht="39.950000000000003" customHeight="1" thickBot="1" x14ac:dyDescent="0.25">
      <c r="A228" s="559"/>
      <c r="B228" s="576"/>
      <c r="C228" s="577"/>
      <c r="D228" s="578"/>
      <c r="E228" s="579"/>
      <c r="F228" s="578"/>
      <c r="G228" s="580"/>
      <c r="H228" s="581"/>
      <c r="I228" s="582"/>
      <c r="J228" s="582"/>
      <c r="K228" s="583"/>
      <c r="L228" s="584"/>
      <c r="M228" s="595"/>
      <c r="N228" s="65" t="s">
        <v>48</v>
      </c>
      <c r="O228" s="67">
        <v>0.1</v>
      </c>
      <c r="P228" s="67">
        <v>0.17499999999999999</v>
      </c>
      <c r="Q228" s="67">
        <v>0.36</v>
      </c>
      <c r="R228" s="96">
        <v>0</v>
      </c>
      <c r="S228" s="68">
        <f t="shared" ref="S228" si="1028">SUM(O228:O228)*M227</f>
        <v>1.4999999999999999E-2</v>
      </c>
      <c r="T228" s="69">
        <f t="shared" ref="T228" si="1029">SUM(P228:P228)*M227</f>
        <v>2.6249999999999999E-2</v>
      </c>
      <c r="U228" s="69">
        <f t="shared" ref="U228" si="1030">SUM(Q228:Q228)*M227</f>
        <v>5.3999999999999999E-2</v>
      </c>
      <c r="V228" s="70">
        <f t="shared" ref="V228" si="1031">SUM(R228:R228)*M227</f>
        <v>0</v>
      </c>
      <c r="W228" s="71">
        <f t="shared" si="886"/>
        <v>5.3999999999999999E-2</v>
      </c>
      <c r="X228" s="92"/>
      <c r="Y228" s="73"/>
      <c r="Z228" s="74"/>
      <c r="AA228" s="74"/>
      <c r="AB228" s="75"/>
      <c r="AC228" s="76"/>
      <c r="AD228" s="586"/>
      <c r="AE228" s="78"/>
      <c r="AF228" s="79"/>
      <c r="AG228" s="79"/>
      <c r="AH228" s="587"/>
      <c r="AI228" s="588"/>
      <c r="AJ228" s="589"/>
      <c r="AK228" s="590"/>
      <c r="AL228" s="590"/>
      <c r="AM228" s="590"/>
      <c r="AN228" s="590"/>
      <c r="AO228" s="591"/>
    </row>
    <row r="229" spans="1:41" ht="39.950000000000003" customHeight="1" x14ac:dyDescent="0.2">
      <c r="A229" s="559"/>
      <c r="B229" s="576"/>
      <c r="C229" s="577"/>
      <c r="D229" s="578"/>
      <c r="E229" s="579"/>
      <c r="F229" s="578"/>
      <c r="G229" s="580"/>
      <c r="H229" s="581"/>
      <c r="I229" s="582"/>
      <c r="J229" s="582"/>
      <c r="K229" s="583"/>
      <c r="L229" s="592" t="s">
        <v>294</v>
      </c>
      <c r="M229" s="593">
        <v>0.25</v>
      </c>
      <c r="N229" s="36" t="s">
        <v>42</v>
      </c>
      <c r="O229" s="195">
        <v>0.1</v>
      </c>
      <c r="P229" s="195">
        <v>0.3</v>
      </c>
      <c r="Q229" s="195">
        <v>0.6</v>
      </c>
      <c r="R229" s="196">
        <v>1</v>
      </c>
      <c r="S229" s="88">
        <f t="shared" ref="S229" si="1032">SUM(O229:O229)*M229</f>
        <v>2.5000000000000001E-2</v>
      </c>
      <c r="T229" s="89">
        <f t="shared" ref="T229" si="1033">SUM(P229:P229)*M229</f>
        <v>7.4999999999999997E-2</v>
      </c>
      <c r="U229" s="89">
        <f t="shared" ref="U229" si="1034">SUM(Q229:Q229)*M229</f>
        <v>0.15</v>
      </c>
      <c r="V229" s="90">
        <f t="shared" ref="V229" si="1035">SUM(R229:R229)*M229</f>
        <v>0.25</v>
      </c>
      <c r="W229" s="91">
        <f t="shared" si="886"/>
        <v>0.25</v>
      </c>
      <c r="X229" s="92"/>
      <c r="Y229" s="73"/>
      <c r="Z229" s="74"/>
      <c r="AA229" s="74"/>
      <c r="AB229" s="75"/>
      <c r="AC229" s="76"/>
      <c r="AD229" s="594" t="s">
        <v>295</v>
      </c>
      <c r="AE229" s="51" t="str">
        <f t="shared" ref="AE229" si="1036">+IF(Q230&gt;Q229,"SUPERADA",IF(Q230=Q229,"EQUILIBRADA",IF(Q230&lt;Q229,"PARA MEJORAR")))</f>
        <v>SUPERADA</v>
      </c>
      <c r="AF229" s="79"/>
      <c r="AG229" s="79"/>
      <c r="AH229" s="587"/>
      <c r="AI229" s="588"/>
      <c r="AJ229" s="589"/>
      <c r="AK229" s="590"/>
      <c r="AL229" s="590"/>
      <c r="AM229" s="590"/>
      <c r="AN229" s="590"/>
      <c r="AO229" s="591"/>
    </row>
    <row r="230" spans="1:41" ht="39.950000000000003" customHeight="1" thickBot="1" x14ac:dyDescent="0.25">
      <c r="A230" s="559"/>
      <c r="B230" s="576"/>
      <c r="C230" s="577"/>
      <c r="D230" s="578"/>
      <c r="E230" s="579"/>
      <c r="F230" s="578"/>
      <c r="G230" s="580"/>
      <c r="H230" s="581"/>
      <c r="I230" s="582"/>
      <c r="J230" s="582"/>
      <c r="K230" s="583"/>
      <c r="L230" s="584"/>
      <c r="M230" s="595"/>
      <c r="N230" s="65" t="s">
        <v>48</v>
      </c>
      <c r="O230" s="67">
        <v>0.35070000000000001</v>
      </c>
      <c r="P230" s="67">
        <v>0.74929999999999997</v>
      </c>
      <c r="Q230" s="67">
        <v>0.77790000000000004</v>
      </c>
      <c r="R230" s="96">
        <v>0</v>
      </c>
      <c r="S230" s="68">
        <f t="shared" ref="S230" si="1037">SUM(O230:O230)*M229</f>
        <v>8.7675000000000003E-2</v>
      </c>
      <c r="T230" s="69">
        <f t="shared" ref="T230" si="1038">SUM(P230:P230)*M229</f>
        <v>0.18732499999999999</v>
      </c>
      <c r="U230" s="69">
        <f t="shared" ref="U230" si="1039">SUM(Q230:Q230)*M229</f>
        <v>0.19447500000000001</v>
      </c>
      <c r="V230" s="70">
        <f t="shared" ref="V230" si="1040">SUM(R230:R230)*M229</f>
        <v>0</v>
      </c>
      <c r="W230" s="71">
        <f t="shared" si="886"/>
        <v>0.19447500000000001</v>
      </c>
      <c r="X230" s="92"/>
      <c r="Y230" s="73"/>
      <c r="Z230" s="74"/>
      <c r="AA230" s="74"/>
      <c r="AB230" s="75"/>
      <c r="AC230" s="76"/>
      <c r="AD230" s="586"/>
      <c r="AE230" s="78"/>
      <c r="AF230" s="79"/>
      <c r="AG230" s="79"/>
      <c r="AH230" s="587"/>
      <c r="AI230" s="588"/>
      <c r="AJ230" s="589"/>
      <c r="AK230" s="590"/>
      <c r="AL230" s="590"/>
      <c r="AM230" s="590"/>
      <c r="AN230" s="590"/>
      <c r="AO230" s="591"/>
    </row>
    <row r="231" spans="1:41" ht="39.950000000000003" customHeight="1" x14ac:dyDescent="0.2">
      <c r="A231" s="559"/>
      <c r="B231" s="576"/>
      <c r="C231" s="577"/>
      <c r="D231" s="578"/>
      <c r="E231" s="579"/>
      <c r="F231" s="578"/>
      <c r="G231" s="580"/>
      <c r="H231" s="581"/>
      <c r="I231" s="582"/>
      <c r="J231" s="582"/>
      <c r="K231" s="583"/>
      <c r="L231" s="592" t="s">
        <v>296</v>
      </c>
      <c r="M231" s="593">
        <v>0.1</v>
      </c>
      <c r="N231" s="36" t="s">
        <v>42</v>
      </c>
      <c r="O231" s="195">
        <v>0.1</v>
      </c>
      <c r="P231" s="195">
        <v>0.3</v>
      </c>
      <c r="Q231" s="195">
        <v>0.5</v>
      </c>
      <c r="R231" s="196">
        <v>1</v>
      </c>
      <c r="S231" s="88">
        <f t="shared" ref="S231" si="1041">SUM(O231:O231)*M231</f>
        <v>1.0000000000000002E-2</v>
      </c>
      <c r="T231" s="89">
        <f t="shared" ref="T231" si="1042">SUM(P231:P231)*M231</f>
        <v>0.03</v>
      </c>
      <c r="U231" s="89">
        <f t="shared" ref="U231" si="1043">SUM(Q231:Q231)*M231</f>
        <v>0.05</v>
      </c>
      <c r="V231" s="90">
        <f t="shared" ref="V231" si="1044">SUM(R231:R231)*M231</f>
        <v>0.1</v>
      </c>
      <c r="W231" s="91">
        <f t="shared" si="886"/>
        <v>0.1</v>
      </c>
      <c r="X231" s="92"/>
      <c r="Y231" s="73"/>
      <c r="Z231" s="74"/>
      <c r="AA231" s="74"/>
      <c r="AB231" s="75"/>
      <c r="AC231" s="76"/>
      <c r="AD231" s="594" t="s">
        <v>297</v>
      </c>
      <c r="AE231" s="51" t="str">
        <f t="shared" ref="AE231" si="1045">+IF(Q232&gt;Q231,"SUPERADA",IF(Q232=Q231,"EQUILIBRADA",IF(Q232&lt;Q231,"PARA MEJORAR")))</f>
        <v>SUPERADA</v>
      </c>
      <c r="AF231" s="79"/>
      <c r="AG231" s="79"/>
      <c r="AH231" s="587"/>
      <c r="AI231" s="588"/>
      <c r="AJ231" s="589"/>
      <c r="AK231" s="590"/>
      <c r="AL231" s="590"/>
      <c r="AM231" s="590"/>
      <c r="AN231" s="590"/>
      <c r="AO231" s="591"/>
    </row>
    <row r="232" spans="1:41" ht="39.950000000000003" customHeight="1" thickBot="1" x14ac:dyDescent="0.25">
      <c r="A232" s="559"/>
      <c r="B232" s="576"/>
      <c r="C232" s="577"/>
      <c r="D232" s="578"/>
      <c r="E232" s="579"/>
      <c r="F232" s="578"/>
      <c r="G232" s="580"/>
      <c r="H232" s="581"/>
      <c r="I232" s="582"/>
      <c r="J232" s="582"/>
      <c r="K232" s="583"/>
      <c r="L232" s="584"/>
      <c r="M232" s="595"/>
      <c r="N232" s="65" t="s">
        <v>48</v>
      </c>
      <c r="O232" s="67">
        <v>0.1163</v>
      </c>
      <c r="P232" s="67">
        <v>0.505</v>
      </c>
      <c r="Q232" s="67">
        <v>0.61750000000000005</v>
      </c>
      <c r="R232" s="96">
        <v>0</v>
      </c>
      <c r="S232" s="68">
        <f t="shared" ref="S232" si="1046">SUM(O232:O232)*M231</f>
        <v>1.1630000000000001E-2</v>
      </c>
      <c r="T232" s="69">
        <f t="shared" ref="T232" si="1047">SUM(P232:P232)*M231</f>
        <v>5.0500000000000003E-2</v>
      </c>
      <c r="U232" s="69">
        <f t="shared" ref="U232" si="1048">SUM(Q232:Q232)*M231</f>
        <v>6.1750000000000006E-2</v>
      </c>
      <c r="V232" s="70">
        <f t="shared" ref="V232" si="1049">SUM(R232:R232)*M231</f>
        <v>0</v>
      </c>
      <c r="W232" s="71">
        <f t="shared" si="886"/>
        <v>6.1750000000000006E-2</v>
      </c>
      <c r="X232" s="92"/>
      <c r="Y232" s="73"/>
      <c r="Z232" s="74"/>
      <c r="AA232" s="74"/>
      <c r="AB232" s="75"/>
      <c r="AC232" s="76"/>
      <c r="AD232" s="586"/>
      <c r="AE232" s="78"/>
      <c r="AF232" s="79"/>
      <c r="AG232" s="79"/>
      <c r="AH232" s="587"/>
      <c r="AI232" s="588"/>
      <c r="AJ232" s="589"/>
      <c r="AK232" s="590"/>
      <c r="AL232" s="590"/>
      <c r="AM232" s="590"/>
      <c r="AN232" s="590"/>
      <c r="AO232" s="591"/>
    </row>
    <row r="233" spans="1:41" ht="39.950000000000003" customHeight="1" x14ac:dyDescent="0.2">
      <c r="A233" s="559"/>
      <c r="B233" s="576"/>
      <c r="C233" s="577"/>
      <c r="D233" s="578"/>
      <c r="E233" s="579"/>
      <c r="F233" s="578"/>
      <c r="G233" s="580"/>
      <c r="H233" s="581"/>
      <c r="I233" s="582"/>
      <c r="J233" s="582"/>
      <c r="K233" s="583"/>
      <c r="L233" s="592" t="s">
        <v>298</v>
      </c>
      <c r="M233" s="593">
        <v>0.1</v>
      </c>
      <c r="N233" s="36" t="s">
        <v>42</v>
      </c>
      <c r="O233" s="195">
        <v>0.1</v>
      </c>
      <c r="P233" s="195">
        <v>0.3</v>
      </c>
      <c r="Q233" s="195">
        <v>0.5</v>
      </c>
      <c r="R233" s="196">
        <v>1</v>
      </c>
      <c r="S233" s="88">
        <f t="shared" ref="S233" si="1050">SUM(O233:O233)*M233</f>
        <v>1.0000000000000002E-2</v>
      </c>
      <c r="T233" s="89">
        <f t="shared" ref="T233" si="1051">SUM(P233:P233)*M233</f>
        <v>0.03</v>
      </c>
      <c r="U233" s="89">
        <f t="shared" ref="U233" si="1052">SUM(Q233:Q233)*M233</f>
        <v>0.05</v>
      </c>
      <c r="V233" s="90">
        <f t="shared" ref="V233" si="1053">SUM(R233:R233)*M233</f>
        <v>0.1</v>
      </c>
      <c r="W233" s="91">
        <f t="shared" si="886"/>
        <v>0.1</v>
      </c>
      <c r="X233" s="92"/>
      <c r="Y233" s="73"/>
      <c r="Z233" s="74"/>
      <c r="AA233" s="74"/>
      <c r="AB233" s="75"/>
      <c r="AC233" s="76"/>
      <c r="AD233" s="594" t="s">
        <v>299</v>
      </c>
      <c r="AE233" s="51" t="str">
        <f t="shared" ref="AE233" si="1054">+IF(Q234&gt;Q233,"SUPERADA",IF(Q234=Q233,"EQUILIBRADA",IF(Q234&lt;Q233,"PARA MEJORAR")))</f>
        <v>SUPERADA</v>
      </c>
      <c r="AF233" s="79"/>
      <c r="AG233" s="79"/>
      <c r="AH233" s="587"/>
      <c r="AI233" s="588"/>
      <c r="AJ233" s="589"/>
      <c r="AK233" s="590"/>
      <c r="AL233" s="590"/>
      <c r="AM233" s="590"/>
      <c r="AN233" s="590"/>
      <c r="AO233" s="591"/>
    </row>
    <row r="234" spans="1:41" ht="39.950000000000003" customHeight="1" thickBot="1" x14ac:dyDescent="0.25">
      <c r="A234" s="559"/>
      <c r="B234" s="576"/>
      <c r="C234" s="577"/>
      <c r="D234" s="578"/>
      <c r="E234" s="579"/>
      <c r="F234" s="578"/>
      <c r="G234" s="580"/>
      <c r="H234" s="581"/>
      <c r="I234" s="582"/>
      <c r="J234" s="582"/>
      <c r="K234" s="583"/>
      <c r="L234" s="584"/>
      <c r="M234" s="595"/>
      <c r="N234" s="65" t="s">
        <v>48</v>
      </c>
      <c r="O234" s="67">
        <v>0.23250000000000001</v>
      </c>
      <c r="P234" s="67">
        <v>0.36749999999999999</v>
      </c>
      <c r="Q234" s="67">
        <v>0.63629999999999998</v>
      </c>
      <c r="R234" s="96">
        <v>0</v>
      </c>
      <c r="S234" s="68">
        <f t="shared" ref="S234" si="1055">SUM(O234:O234)*M233</f>
        <v>2.3250000000000003E-2</v>
      </c>
      <c r="T234" s="69">
        <f t="shared" ref="T234" si="1056">SUM(P234:P234)*M233</f>
        <v>3.6749999999999998E-2</v>
      </c>
      <c r="U234" s="69">
        <f t="shared" ref="U234" si="1057">SUM(Q234:Q234)*M233</f>
        <v>6.3630000000000006E-2</v>
      </c>
      <c r="V234" s="70">
        <f t="shared" ref="V234" si="1058">SUM(R234:R234)*M233</f>
        <v>0</v>
      </c>
      <c r="W234" s="71">
        <f t="shared" si="886"/>
        <v>6.3630000000000006E-2</v>
      </c>
      <c r="X234" s="92"/>
      <c r="Y234" s="73"/>
      <c r="Z234" s="74"/>
      <c r="AA234" s="74"/>
      <c r="AB234" s="75"/>
      <c r="AC234" s="76"/>
      <c r="AD234" s="586"/>
      <c r="AE234" s="78"/>
      <c r="AF234" s="79"/>
      <c r="AG234" s="79"/>
      <c r="AH234" s="587"/>
      <c r="AI234" s="588"/>
      <c r="AJ234" s="589"/>
      <c r="AK234" s="590"/>
      <c r="AL234" s="590"/>
      <c r="AM234" s="590"/>
      <c r="AN234" s="590"/>
      <c r="AO234" s="591"/>
    </row>
    <row r="235" spans="1:41" ht="39.950000000000003" customHeight="1" x14ac:dyDescent="0.2">
      <c r="A235" s="559"/>
      <c r="B235" s="576"/>
      <c r="C235" s="577"/>
      <c r="D235" s="578"/>
      <c r="E235" s="579"/>
      <c r="F235" s="578"/>
      <c r="G235" s="580"/>
      <c r="H235" s="581"/>
      <c r="I235" s="582"/>
      <c r="J235" s="582"/>
      <c r="K235" s="583"/>
      <c r="L235" s="592" t="s">
        <v>300</v>
      </c>
      <c r="M235" s="593">
        <v>0.1</v>
      </c>
      <c r="N235" s="36" t="s">
        <v>42</v>
      </c>
      <c r="O235" s="195">
        <v>0.1</v>
      </c>
      <c r="P235" s="195">
        <v>0.35</v>
      </c>
      <c r="Q235" s="195">
        <v>0.75</v>
      </c>
      <c r="R235" s="196">
        <v>1</v>
      </c>
      <c r="S235" s="88">
        <f t="shared" ref="S235" si="1059">SUM(O235:O235)*M235</f>
        <v>1.0000000000000002E-2</v>
      </c>
      <c r="T235" s="89">
        <f t="shared" ref="T235" si="1060">SUM(P235:P235)*M235</f>
        <v>3.4999999999999996E-2</v>
      </c>
      <c r="U235" s="89">
        <f t="shared" ref="U235" si="1061">SUM(Q235:Q235)*M235</f>
        <v>7.5000000000000011E-2</v>
      </c>
      <c r="V235" s="90">
        <f t="shared" ref="V235" si="1062">SUM(R235:R235)*M235</f>
        <v>0.1</v>
      </c>
      <c r="W235" s="91">
        <f t="shared" si="886"/>
        <v>0.1</v>
      </c>
      <c r="X235" s="92"/>
      <c r="Y235" s="73"/>
      <c r="Z235" s="74"/>
      <c r="AA235" s="74"/>
      <c r="AB235" s="75"/>
      <c r="AC235" s="76"/>
      <c r="AD235" s="594" t="s">
        <v>301</v>
      </c>
      <c r="AE235" s="51" t="str">
        <f t="shared" ref="AE235" si="1063">+IF(Q236&gt;Q235,"SUPERADA",IF(Q236=Q235,"EQUILIBRADA",IF(Q236&lt;Q235,"PARA MEJORAR")))</f>
        <v>PARA MEJORAR</v>
      </c>
      <c r="AF235" s="79"/>
      <c r="AG235" s="79"/>
      <c r="AH235" s="587"/>
      <c r="AI235" s="588"/>
      <c r="AJ235" s="589"/>
      <c r="AK235" s="590"/>
      <c r="AL235" s="590"/>
      <c r="AM235" s="590"/>
      <c r="AN235" s="590"/>
      <c r="AO235" s="591"/>
    </row>
    <row r="236" spans="1:41" ht="39.950000000000003" customHeight="1" thickBot="1" x14ac:dyDescent="0.25">
      <c r="A236" s="559"/>
      <c r="B236" s="576"/>
      <c r="C236" s="577"/>
      <c r="D236" s="578"/>
      <c r="E236" s="579"/>
      <c r="F236" s="578"/>
      <c r="G236" s="596"/>
      <c r="H236" s="597"/>
      <c r="I236" s="598"/>
      <c r="J236" s="598"/>
      <c r="K236" s="599"/>
      <c r="L236" s="600"/>
      <c r="M236" s="601"/>
      <c r="N236" s="65" t="s">
        <v>48</v>
      </c>
      <c r="O236" s="107">
        <v>0.1</v>
      </c>
      <c r="P236" s="107">
        <v>0.35</v>
      </c>
      <c r="Q236" s="107">
        <v>0.35</v>
      </c>
      <c r="R236" s="108">
        <v>0</v>
      </c>
      <c r="S236" s="109">
        <f t="shared" ref="S236" si="1064">SUM(O236:O236)*M235</f>
        <v>1.0000000000000002E-2</v>
      </c>
      <c r="T236" s="110">
        <f t="shared" ref="T236" si="1065">SUM(P236:P236)*M235</f>
        <v>3.4999999999999996E-2</v>
      </c>
      <c r="U236" s="110">
        <f t="shared" ref="U236" si="1066">SUM(Q236:Q236)*M235</f>
        <v>3.4999999999999996E-2</v>
      </c>
      <c r="V236" s="111">
        <f t="shared" ref="V236" si="1067">SUM(R236:R236)*M235</f>
        <v>0</v>
      </c>
      <c r="W236" s="112">
        <f t="shared" si="886"/>
        <v>3.4999999999999996E-2</v>
      </c>
      <c r="X236" s="122"/>
      <c r="Y236" s="124"/>
      <c r="Z236" s="125"/>
      <c r="AA236" s="125"/>
      <c r="AB236" s="126"/>
      <c r="AC236" s="76"/>
      <c r="AD236" s="602"/>
      <c r="AE236" s="78"/>
      <c r="AF236" s="78"/>
      <c r="AG236" s="79"/>
      <c r="AH236" s="587"/>
      <c r="AI236" s="588"/>
      <c r="AJ236" s="589"/>
      <c r="AK236" s="590"/>
      <c r="AL236" s="590"/>
      <c r="AM236" s="590"/>
      <c r="AN236" s="590"/>
      <c r="AO236" s="591"/>
    </row>
    <row r="237" spans="1:41" ht="39.950000000000003" customHeight="1" x14ac:dyDescent="0.2">
      <c r="A237" s="559"/>
      <c r="B237" s="576"/>
      <c r="C237" s="577"/>
      <c r="D237" s="578"/>
      <c r="E237" s="579"/>
      <c r="F237" s="578"/>
      <c r="G237" s="564" t="s">
        <v>302</v>
      </c>
      <c r="H237" s="565">
        <v>31</v>
      </c>
      <c r="I237" s="566" t="s">
        <v>303</v>
      </c>
      <c r="J237" s="566" t="s">
        <v>288</v>
      </c>
      <c r="K237" s="567">
        <f>Z237</f>
        <v>0.77659999999999996</v>
      </c>
      <c r="L237" s="568" t="s">
        <v>304</v>
      </c>
      <c r="M237" s="603">
        <v>0.15</v>
      </c>
      <c r="N237" s="36" t="s">
        <v>42</v>
      </c>
      <c r="O237" s="38">
        <v>0.25</v>
      </c>
      <c r="P237" s="38">
        <v>0.5</v>
      </c>
      <c r="Q237" s="38">
        <v>0.7</v>
      </c>
      <c r="R237" s="116">
        <v>1</v>
      </c>
      <c r="S237" s="41">
        <f t="shared" ref="S237" si="1068">SUM(O237:O237)*M237</f>
        <v>3.7499999999999999E-2</v>
      </c>
      <c r="T237" s="42">
        <f t="shared" ref="T237" si="1069">SUM(P237:P237)*M237</f>
        <v>7.4999999999999997E-2</v>
      </c>
      <c r="U237" s="42">
        <f t="shared" ref="U237" si="1070">SUM(Q237:Q237)*M237</f>
        <v>0.105</v>
      </c>
      <c r="V237" s="43">
        <f t="shared" ref="V237" si="1071">SUM(R237:R237)*M237</f>
        <v>0.15</v>
      </c>
      <c r="W237" s="44">
        <f t="shared" si="886"/>
        <v>0.15</v>
      </c>
      <c r="X237" s="117">
        <f>+S248+S250+S240+S242+S244+S246+S238</f>
        <v>0.2505</v>
      </c>
      <c r="Y237" s="46">
        <f t="shared" ref="Y237:AB237" si="1072">+T248+T250+T240+T242+T244+T246+T238</f>
        <v>0.55499999999999994</v>
      </c>
      <c r="Z237" s="47">
        <f t="shared" si="1072"/>
        <v>0.77659999999999996</v>
      </c>
      <c r="AA237" s="47">
        <f t="shared" si="1072"/>
        <v>0</v>
      </c>
      <c r="AB237" s="48">
        <f t="shared" si="1072"/>
        <v>0.77659999999999996</v>
      </c>
      <c r="AC237" s="76"/>
      <c r="AD237" s="570" t="s">
        <v>305</v>
      </c>
      <c r="AE237" s="51" t="str">
        <f t="shared" ref="AE237" si="1073">+IF(Q238&gt;Q237,"SUPERADA",IF(Q238=Q237,"EQUILIBRADA",IF(Q238&lt;Q237,"PARA MEJORAR")))</f>
        <v>SUPERADA</v>
      </c>
      <c r="AF237" s="51" t="str">
        <f>IF(COUNTIF(AE237:AE250,"PARA MEJORAR")&gt;=1,"PARA MEJORAR","BIEN")</f>
        <v>BIEN</v>
      </c>
      <c r="AG237" s="79"/>
      <c r="AH237" s="587"/>
      <c r="AI237" s="588"/>
      <c r="AJ237" s="573"/>
      <c r="AK237" s="574"/>
      <c r="AL237" s="574"/>
      <c r="AM237" s="574"/>
      <c r="AN237" s="574"/>
      <c r="AO237" s="575"/>
    </row>
    <row r="238" spans="1:41" ht="39.950000000000003" customHeight="1" thickBot="1" x14ac:dyDescent="0.25">
      <c r="A238" s="559"/>
      <c r="B238" s="576"/>
      <c r="C238" s="577"/>
      <c r="D238" s="578"/>
      <c r="E238" s="579"/>
      <c r="F238" s="578"/>
      <c r="G238" s="580"/>
      <c r="H238" s="581"/>
      <c r="I238" s="582"/>
      <c r="J238" s="582"/>
      <c r="K238" s="583"/>
      <c r="L238" s="584"/>
      <c r="M238" s="595"/>
      <c r="N238" s="65" t="s">
        <v>48</v>
      </c>
      <c r="O238" s="67">
        <v>0.25</v>
      </c>
      <c r="P238" s="67">
        <v>0.5</v>
      </c>
      <c r="Q238" s="67">
        <v>0.75</v>
      </c>
      <c r="R238" s="96">
        <v>0</v>
      </c>
      <c r="S238" s="68">
        <f t="shared" ref="S238" si="1074">SUM(O238:O238)*M237</f>
        <v>3.7499999999999999E-2</v>
      </c>
      <c r="T238" s="69">
        <f t="shared" ref="T238" si="1075">SUM(P238:P238)*M237</f>
        <v>7.4999999999999997E-2</v>
      </c>
      <c r="U238" s="69">
        <f t="shared" ref="U238" si="1076">SUM(Q238:Q238)*M237</f>
        <v>0.11249999999999999</v>
      </c>
      <c r="V238" s="70">
        <f t="shared" ref="V238" si="1077">SUM(R238:R238)*M237</f>
        <v>0</v>
      </c>
      <c r="W238" s="71">
        <f t="shared" si="886"/>
        <v>0.11249999999999999</v>
      </c>
      <c r="X238" s="92"/>
      <c r="Y238" s="73"/>
      <c r="Z238" s="74"/>
      <c r="AA238" s="74"/>
      <c r="AB238" s="75"/>
      <c r="AC238" s="76"/>
      <c r="AD238" s="604"/>
      <c r="AE238" s="78"/>
      <c r="AF238" s="79"/>
      <c r="AG238" s="79"/>
      <c r="AH238" s="587"/>
      <c r="AI238" s="588"/>
      <c r="AJ238" s="589"/>
      <c r="AK238" s="590"/>
      <c r="AL238" s="590"/>
      <c r="AM238" s="590"/>
      <c r="AN238" s="590"/>
      <c r="AO238" s="591"/>
    </row>
    <row r="239" spans="1:41" ht="39.950000000000003" customHeight="1" x14ac:dyDescent="0.2">
      <c r="A239" s="559"/>
      <c r="B239" s="576"/>
      <c r="C239" s="577"/>
      <c r="D239" s="578"/>
      <c r="E239" s="579"/>
      <c r="F239" s="578"/>
      <c r="G239" s="580"/>
      <c r="H239" s="581"/>
      <c r="I239" s="582"/>
      <c r="J239" s="582"/>
      <c r="K239" s="583"/>
      <c r="L239" s="592" t="s">
        <v>306</v>
      </c>
      <c r="M239" s="593">
        <v>0.15</v>
      </c>
      <c r="N239" s="36" t="s">
        <v>42</v>
      </c>
      <c r="O239" s="195">
        <v>0.3</v>
      </c>
      <c r="P239" s="195">
        <v>0.6</v>
      </c>
      <c r="Q239" s="195">
        <v>0.8</v>
      </c>
      <c r="R239" s="196">
        <v>1</v>
      </c>
      <c r="S239" s="88">
        <f t="shared" ref="S239" si="1078">SUM(O239:O239)*M239</f>
        <v>4.4999999999999998E-2</v>
      </c>
      <c r="T239" s="89">
        <f t="shared" ref="T239" si="1079">SUM(P239:P239)*M239</f>
        <v>0.09</v>
      </c>
      <c r="U239" s="89">
        <f t="shared" ref="U239" si="1080">SUM(Q239:Q239)*M239</f>
        <v>0.12</v>
      </c>
      <c r="V239" s="90">
        <f t="shared" ref="V239" si="1081">SUM(R239:R239)*M239</f>
        <v>0.15</v>
      </c>
      <c r="W239" s="91">
        <f t="shared" si="886"/>
        <v>0.15</v>
      </c>
      <c r="X239" s="92"/>
      <c r="Y239" s="73"/>
      <c r="Z239" s="74"/>
      <c r="AA239" s="74"/>
      <c r="AB239" s="75"/>
      <c r="AC239" s="76"/>
      <c r="AD239" s="604"/>
      <c r="AE239" s="51" t="str">
        <f t="shared" ref="AE239" si="1082">+IF(Q240&gt;Q239,"SUPERADA",IF(Q240=Q239,"EQUILIBRADA",IF(Q240&lt;Q239,"PARA MEJORAR")))</f>
        <v>EQUILIBRADA</v>
      </c>
      <c r="AF239" s="79"/>
      <c r="AG239" s="79"/>
      <c r="AH239" s="587"/>
      <c r="AI239" s="588"/>
      <c r="AJ239" s="589"/>
      <c r="AK239" s="590"/>
      <c r="AL239" s="590"/>
      <c r="AM239" s="590"/>
      <c r="AN239" s="590"/>
      <c r="AO239" s="591"/>
    </row>
    <row r="240" spans="1:41" ht="39.950000000000003" customHeight="1" thickBot="1" x14ac:dyDescent="0.25">
      <c r="A240" s="559"/>
      <c r="B240" s="576"/>
      <c r="C240" s="577"/>
      <c r="D240" s="578"/>
      <c r="E240" s="579"/>
      <c r="F240" s="578"/>
      <c r="G240" s="580"/>
      <c r="H240" s="581"/>
      <c r="I240" s="582"/>
      <c r="J240" s="582"/>
      <c r="K240" s="583"/>
      <c r="L240" s="584"/>
      <c r="M240" s="595"/>
      <c r="N240" s="65" t="s">
        <v>48</v>
      </c>
      <c r="O240" s="193">
        <v>0.3</v>
      </c>
      <c r="P240" s="67">
        <v>0.6</v>
      </c>
      <c r="Q240" s="67">
        <v>0.8</v>
      </c>
      <c r="R240" s="96">
        <v>0</v>
      </c>
      <c r="S240" s="68">
        <f t="shared" ref="S240" si="1083">SUM(O240:O240)*M239</f>
        <v>4.4999999999999998E-2</v>
      </c>
      <c r="T240" s="69">
        <f t="shared" ref="T240" si="1084">SUM(P240:P240)*M239</f>
        <v>0.09</v>
      </c>
      <c r="U240" s="69">
        <f t="shared" ref="U240" si="1085">SUM(Q240:Q240)*M239</f>
        <v>0.12</v>
      </c>
      <c r="V240" s="70">
        <f t="shared" ref="V240" si="1086">SUM(R240:R240)*M239</f>
        <v>0</v>
      </c>
      <c r="W240" s="71">
        <f t="shared" si="886"/>
        <v>0.12</v>
      </c>
      <c r="X240" s="92"/>
      <c r="Y240" s="73"/>
      <c r="Z240" s="74"/>
      <c r="AA240" s="74"/>
      <c r="AB240" s="75"/>
      <c r="AC240" s="76"/>
      <c r="AD240" s="586"/>
      <c r="AE240" s="78"/>
      <c r="AF240" s="79"/>
      <c r="AG240" s="79"/>
      <c r="AH240" s="587"/>
      <c r="AI240" s="588"/>
      <c r="AJ240" s="589"/>
      <c r="AK240" s="590"/>
      <c r="AL240" s="590"/>
      <c r="AM240" s="590"/>
      <c r="AN240" s="590"/>
      <c r="AO240" s="591"/>
    </row>
    <row r="241" spans="1:41" ht="39.950000000000003" customHeight="1" x14ac:dyDescent="0.2">
      <c r="A241" s="559"/>
      <c r="B241" s="576"/>
      <c r="C241" s="577"/>
      <c r="D241" s="578"/>
      <c r="E241" s="579"/>
      <c r="F241" s="578"/>
      <c r="G241" s="580"/>
      <c r="H241" s="581"/>
      <c r="I241" s="582"/>
      <c r="J241" s="582"/>
      <c r="K241" s="583"/>
      <c r="L241" s="592" t="s">
        <v>307</v>
      </c>
      <c r="M241" s="593">
        <v>0.1</v>
      </c>
      <c r="N241" s="36" t="s">
        <v>42</v>
      </c>
      <c r="O241" s="194">
        <v>0</v>
      </c>
      <c r="P241" s="195">
        <v>0.5</v>
      </c>
      <c r="Q241" s="195">
        <v>0.75</v>
      </c>
      <c r="R241" s="196">
        <v>1</v>
      </c>
      <c r="S241" s="88">
        <f t="shared" ref="S241" si="1087">SUM(O241:O241)*M241</f>
        <v>0</v>
      </c>
      <c r="T241" s="89">
        <f t="shared" ref="T241" si="1088">SUM(P241:P241)*M241</f>
        <v>0.05</v>
      </c>
      <c r="U241" s="89">
        <f t="shared" ref="U241" si="1089">SUM(Q241:Q241)*M241</f>
        <v>7.5000000000000011E-2</v>
      </c>
      <c r="V241" s="90">
        <f t="shared" ref="V241" si="1090">SUM(R241:R241)*M241</f>
        <v>0.1</v>
      </c>
      <c r="W241" s="91">
        <f t="shared" si="886"/>
        <v>0.1</v>
      </c>
      <c r="X241" s="92"/>
      <c r="Y241" s="73"/>
      <c r="Z241" s="74"/>
      <c r="AA241" s="74"/>
      <c r="AB241" s="75"/>
      <c r="AC241" s="76"/>
      <c r="AD241" s="594" t="s">
        <v>308</v>
      </c>
      <c r="AE241" s="51" t="str">
        <f t="shared" ref="AE241" si="1091">+IF(Q242&gt;Q241,"SUPERADA",IF(Q242=Q241,"EQUILIBRADA",IF(Q242&lt;Q241,"PARA MEJORAR")))</f>
        <v>SUPERADA</v>
      </c>
      <c r="AF241" s="79"/>
      <c r="AG241" s="79"/>
      <c r="AH241" s="587"/>
      <c r="AI241" s="588"/>
      <c r="AJ241" s="589"/>
      <c r="AK241" s="590"/>
      <c r="AL241" s="590"/>
      <c r="AM241" s="590"/>
      <c r="AN241" s="590"/>
      <c r="AO241" s="591"/>
    </row>
    <row r="242" spans="1:41" ht="39.950000000000003" customHeight="1" thickBot="1" x14ac:dyDescent="0.25">
      <c r="A242" s="559"/>
      <c r="B242" s="576"/>
      <c r="C242" s="577"/>
      <c r="D242" s="578"/>
      <c r="E242" s="579"/>
      <c r="F242" s="578"/>
      <c r="G242" s="580"/>
      <c r="H242" s="581"/>
      <c r="I242" s="582"/>
      <c r="J242" s="582"/>
      <c r="K242" s="583"/>
      <c r="L242" s="584"/>
      <c r="M242" s="595"/>
      <c r="N242" s="65" t="s">
        <v>48</v>
      </c>
      <c r="O242" s="193">
        <v>0.25</v>
      </c>
      <c r="P242" s="67">
        <v>1</v>
      </c>
      <c r="Q242" s="67">
        <v>1</v>
      </c>
      <c r="R242" s="96">
        <v>0</v>
      </c>
      <c r="S242" s="68">
        <f t="shared" ref="S242" si="1092">SUM(O242:O242)*M241</f>
        <v>2.5000000000000001E-2</v>
      </c>
      <c r="T242" s="69">
        <f t="shared" ref="T242" si="1093">SUM(P242:P242)*M241</f>
        <v>0.1</v>
      </c>
      <c r="U242" s="69">
        <f t="shared" ref="U242" si="1094">SUM(Q242:Q242)*M241</f>
        <v>0.1</v>
      </c>
      <c r="V242" s="70">
        <f t="shared" ref="V242" si="1095">SUM(R242:R242)*M241</f>
        <v>0</v>
      </c>
      <c r="W242" s="71">
        <f t="shared" si="886"/>
        <v>0.1</v>
      </c>
      <c r="X242" s="92"/>
      <c r="Y242" s="73"/>
      <c r="Z242" s="74"/>
      <c r="AA242" s="74"/>
      <c r="AB242" s="75"/>
      <c r="AC242" s="76"/>
      <c r="AD242" s="586"/>
      <c r="AE242" s="78"/>
      <c r="AF242" s="79"/>
      <c r="AG242" s="79"/>
      <c r="AH242" s="587"/>
      <c r="AI242" s="588"/>
      <c r="AJ242" s="589"/>
      <c r="AK242" s="590"/>
      <c r="AL242" s="590"/>
      <c r="AM242" s="590"/>
      <c r="AN242" s="590"/>
      <c r="AO242" s="591"/>
    </row>
    <row r="243" spans="1:41" ht="39.950000000000003" customHeight="1" x14ac:dyDescent="0.2">
      <c r="A243" s="559"/>
      <c r="B243" s="576"/>
      <c r="C243" s="577"/>
      <c r="D243" s="578"/>
      <c r="E243" s="579"/>
      <c r="F243" s="578"/>
      <c r="G243" s="580"/>
      <c r="H243" s="581"/>
      <c r="I243" s="582"/>
      <c r="J243" s="582"/>
      <c r="K243" s="583"/>
      <c r="L243" s="592" t="s">
        <v>309</v>
      </c>
      <c r="M243" s="593">
        <v>0.1</v>
      </c>
      <c r="N243" s="36" t="s">
        <v>42</v>
      </c>
      <c r="O243" s="194">
        <v>0.25</v>
      </c>
      <c r="P243" s="195">
        <v>0.5</v>
      </c>
      <c r="Q243" s="195">
        <v>0.75</v>
      </c>
      <c r="R243" s="196">
        <v>1</v>
      </c>
      <c r="S243" s="88">
        <f t="shared" ref="S243" si="1096">SUM(O243:O243)*M243</f>
        <v>2.5000000000000001E-2</v>
      </c>
      <c r="T243" s="89">
        <f t="shared" ref="T243" si="1097">SUM(P243:P243)*M243</f>
        <v>0.05</v>
      </c>
      <c r="U243" s="89">
        <f t="shared" ref="U243" si="1098">SUM(Q243:Q243)*M243</f>
        <v>7.5000000000000011E-2</v>
      </c>
      <c r="V243" s="90">
        <f t="shared" ref="V243" si="1099">SUM(R243:R243)*M243</f>
        <v>0.1</v>
      </c>
      <c r="W243" s="91">
        <f t="shared" si="886"/>
        <v>0.1</v>
      </c>
      <c r="X243" s="92"/>
      <c r="Y243" s="73"/>
      <c r="Z243" s="74"/>
      <c r="AA243" s="74"/>
      <c r="AB243" s="75"/>
      <c r="AC243" s="76"/>
      <c r="AD243" s="594" t="s">
        <v>310</v>
      </c>
      <c r="AE243" s="51" t="str">
        <f t="shared" ref="AE243" si="1100">+IF(Q244&gt;Q243,"SUPERADA",IF(Q244=Q243,"EQUILIBRADA",IF(Q244&lt;Q243,"PARA MEJORAR")))</f>
        <v>EQUILIBRADA</v>
      </c>
      <c r="AF243" s="79"/>
      <c r="AG243" s="79"/>
      <c r="AH243" s="587"/>
      <c r="AI243" s="588"/>
      <c r="AJ243" s="589"/>
      <c r="AK243" s="590"/>
      <c r="AL243" s="590"/>
      <c r="AM243" s="590"/>
      <c r="AN243" s="590"/>
      <c r="AO243" s="591"/>
    </row>
    <row r="244" spans="1:41" ht="39.950000000000003" customHeight="1" thickBot="1" x14ac:dyDescent="0.25">
      <c r="A244" s="559"/>
      <c r="B244" s="576"/>
      <c r="C244" s="577"/>
      <c r="D244" s="578"/>
      <c r="E244" s="579"/>
      <c r="F244" s="578"/>
      <c r="G244" s="580"/>
      <c r="H244" s="581"/>
      <c r="I244" s="582"/>
      <c r="J244" s="582"/>
      <c r="K244" s="583"/>
      <c r="L244" s="584"/>
      <c r="M244" s="595"/>
      <c r="N244" s="65" t="s">
        <v>48</v>
      </c>
      <c r="O244" s="193">
        <v>0.25</v>
      </c>
      <c r="P244" s="67">
        <v>0.5</v>
      </c>
      <c r="Q244" s="67">
        <v>0.75</v>
      </c>
      <c r="R244" s="96">
        <v>0</v>
      </c>
      <c r="S244" s="68">
        <f t="shared" ref="S244" si="1101">SUM(O244:O244)*M243</f>
        <v>2.5000000000000001E-2</v>
      </c>
      <c r="T244" s="69">
        <f t="shared" ref="T244" si="1102">SUM(P244:P244)*M243</f>
        <v>0.05</v>
      </c>
      <c r="U244" s="69">
        <f t="shared" ref="U244" si="1103">SUM(Q244:Q244)*M243</f>
        <v>7.5000000000000011E-2</v>
      </c>
      <c r="V244" s="70">
        <f t="shared" ref="V244" si="1104">SUM(R244:R244)*M243</f>
        <v>0</v>
      </c>
      <c r="W244" s="71">
        <f t="shared" si="886"/>
        <v>7.5000000000000011E-2</v>
      </c>
      <c r="X244" s="92"/>
      <c r="Y244" s="73"/>
      <c r="Z244" s="74"/>
      <c r="AA244" s="74"/>
      <c r="AB244" s="75"/>
      <c r="AC244" s="76"/>
      <c r="AD244" s="586"/>
      <c r="AE244" s="78"/>
      <c r="AF244" s="79"/>
      <c r="AG244" s="79"/>
      <c r="AH244" s="587"/>
      <c r="AI244" s="588"/>
      <c r="AJ244" s="589"/>
      <c r="AK244" s="590"/>
      <c r="AL244" s="590"/>
      <c r="AM244" s="590"/>
      <c r="AN244" s="590"/>
      <c r="AO244" s="591"/>
    </row>
    <row r="245" spans="1:41" ht="39.950000000000003" customHeight="1" x14ac:dyDescent="0.2">
      <c r="A245" s="559"/>
      <c r="B245" s="576"/>
      <c r="C245" s="577"/>
      <c r="D245" s="578"/>
      <c r="E245" s="579"/>
      <c r="F245" s="578"/>
      <c r="G245" s="580"/>
      <c r="H245" s="581"/>
      <c r="I245" s="582"/>
      <c r="J245" s="582"/>
      <c r="K245" s="583"/>
      <c r="L245" s="592" t="s">
        <v>311</v>
      </c>
      <c r="M245" s="593">
        <v>0.1</v>
      </c>
      <c r="N245" s="36" t="s">
        <v>42</v>
      </c>
      <c r="O245" s="194">
        <v>0.1</v>
      </c>
      <c r="P245" s="195">
        <v>0.2</v>
      </c>
      <c r="Q245" s="195">
        <v>0.6</v>
      </c>
      <c r="R245" s="196">
        <v>1</v>
      </c>
      <c r="S245" s="88">
        <f t="shared" ref="S245" si="1105">SUM(O245:O245)*M245</f>
        <v>1.0000000000000002E-2</v>
      </c>
      <c r="T245" s="89">
        <f t="shared" ref="T245" si="1106">SUM(P245:P245)*M245</f>
        <v>2.0000000000000004E-2</v>
      </c>
      <c r="U245" s="89">
        <f t="shared" ref="U245" si="1107">SUM(Q245:Q245)*M245</f>
        <v>0.06</v>
      </c>
      <c r="V245" s="90">
        <f t="shared" ref="V245" si="1108">SUM(R245:R245)*M245</f>
        <v>0.1</v>
      </c>
      <c r="W245" s="91">
        <f t="shared" si="886"/>
        <v>0.1</v>
      </c>
      <c r="X245" s="92"/>
      <c r="Y245" s="73"/>
      <c r="Z245" s="74"/>
      <c r="AA245" s="74"/>
      <c r="AB245" s="75"/>
      <c r="AC245" s="76"/>
      <c r="AD245" s="594" t="s">
        <v>312</v>
      </c>
      <c r="AE245" s="51" t="str">
        <f t="shared" ref="AE245" si="1109">+IF(Q246&gt;Q245,"SUPERADA",IF(Q246=Q245,"EQUILIBRADA",IF(Q246&lt;Q245,"PARA MEJORAR")))</f>
        <v>SUPERADA</v>
      </c>
      <c r="AF245" s="79"/>
      <c r="AG245" s="79"/>
      <c r="AH245" s="587"/>
      <c r="AI245" s="588"/>
      <c r="AJ245" s="589"/>
      <c r="AK245" s="590"/>
      <c r="AL245" s="590"/>
      <c r="AM245" s="590"/>
      <c r="AN245" s="590"/>
      <c r="AO245" s="591"/>
    </row>
    <row r="246" spans="1:41" ht="39.950000000000003" customHeight="1" thickBot="1" x14ac:dyDescent="0.25">
      <c r="A246" s="559"/>
      <c r="B246" s="576"/>
      <c r="C246" s="577"/>
      <c r="D246" s="578"/>
      <c r="E246" s="579"/>
      <c r="F246" s="578"/>
      <c r="G246" s="580"/>
      <c r="H246" s="581"/>
      <c r="I246" s="582"/>
      <c r="J246" s="582"/>
      <c r="K246" s="583"/>
      <c r="L246" s="584"/>
      <c r="M246" s="595"/>
      <c r="N246" s="65" t="s">
        <v>48</v>
      </c>
      <c r="O246" s="193">
        <v>0.18</v>
      </c>
      <c r="P246" s="67">
        <v>0.4</v>
      </c>
      <c r="Q246" s="67">
        <v>0.69099999999999995</v>
      </c>
      <c r="R246" s="96">
        <v>0</v>
      </c>
      <c r="S246" s="68">
        <f t="shared" ref="S246" si="1110">SUM(O246:O246)*M245</f>
        <v>1.7999999999999999E-2</v>
      </c>
      <c r="T246" s="69">
        <f t="shared" ref="T246" si="1111">SUM(P246:P246)*M245</f>
        <v>4.0000000000000008E-2</v>
      </c>
      <c r="U246" s="69">
        <f t="shared" ref="U246" si="1112">SUM(Q246:Q246)*M245</f>
        <v>6.9099999999999995E-2</v>
      </c>
      <c r="V246" s="70">
        <f t="shared" ref="V246" si="1113">SUM(R246:R246)*M245</f>
        <v>0</v>
      </c>
      <c r="W246" s="71">
        <f t="shared" si="886"/>
        <v>6.9099999999999995E-2</v>
      </c>
      <c r="X246" s="92"/>
      <c r="Y246" s="73"/>
      <c r="Z246" s="74"/>
      <c r="AA246" s="74"/>
      <c r="AB246" s="75"/>
      <c r="AC246" s="76"/>
      <c r="AD246" s="586"/>
      <c r="AE246" s="78"/>
      <c r="AF246" s="79"/>
      <c r="AG246" s="79"/>
      <c r="AH246" s="587"/>
      <c r="AI246" s="588"/>
      <c r="AJ246" s="589"/>
      <c r="AK246" s="590"/>
      <c r="AL246" s="590"/>
      <c r="AM246" s="590"/>
      <c r="AN246" s="590"/>
      <c r="AO246" s="591"/>
    </row>
    <row r="247" spans="1:41" ht="39.950000000000003" customHeight="1" x14ac:dyDescent="0.2">
      <c r="A247" s="559"/>
      <c r="B247" s="576"/>
      <c r="C247" s="577"/>
      <c r="D247" s="578"/>
      <c r="E247" s="579"/>
      <c r="F247" s="578"/>
      <c r="G247" s="580"/>
      <c r="H247" s="581"/>
      <c r="I247" s="582"/>
      <c r="J247" s="582"/>
      <c r="K247" s="583"/>
      <c r="L247" s="592" t="s">
        <v>313</v>
      </c>
      <c r="M247" s="593">
        <v>0.1</v>
      </c>
      <c r="N247" s="36" t="s">
        <v>42</v>
      </c>
      <c r="O247" s="194">
        <v>0.25</v>
      </c>
      <c r="P247" s="195">
        <v>0.5</v>
      </c>
      <c r="Q247" s="195">
        <v>0.75</v>
      </c>
      <c r="R247" s="196">
        <v>1</v>
      </c>
      <c r="S247" s="88">
        <f t="shared" ref="S247" si="1114">SUM(O247:O247)*M247</f>
        <v>2.5000000000000001E-2</v>
      </c>
      <c r="T247" s="89">
        <f t="shared" ref="T247" si="1115">SUM(P247:P247)*M247</f>
        <v>0.05</v>
      </c>
      <c r="U247" s="89">
        <f t="shared" ref="U247" si="1116">SUM(Q247:Q247)*M247</f>
        <v>7.5000000000000011E-2</v>
      </c>
      <c r="V247" s="90">
        <f t="shared" ref="V247" si="1117">SUM(R247:R247)*M247</f>
        <v>0.1</v>
      </c>
      <c r="W247" s="91">
        <f t="shared" si="886"/>
        <v>0.1</v>
      </c>
      <c r="X247" s="92"/>
      <c r="Y247" s="73"/>
      <c r="Z247" s="74"/>
      <c r="AA247" s="74"/>
      <c r="AB247" s="75"/>
      <c r="AC247" s="76"/>
      <c r="AD247" s="594" t="s">
        <v>314</v>
      </c>
      <c r="AE247" s="51" t="str">
        <f t="shared" ref="AE247" si="1118">+IF(Q248&gt;Q247,"SUPERADA",IF(Q248=Q247,"EQUILIBRADA",IF(Q248&lt;Q247,"PARA MEJORAR")))</f>
        <v>EQUILIBRADA</v>
      </c>
      <c r="AF247" s="79"/>
      <c r="AG247" s="79"/>
      <c r="AH247" s="587"/>
      <c r="AI247" s="588"/>
      <c r="AJ247" s="589"/>
      <c r="AK247" s="590"/>
      <c r="AL247" s="590"/>
      <c r="AM247" s="590"/>
      <c r="AN247" s="590"/>
      <c r="AO247" s="591"/>
    </row>
    <row r="248" spans="1:41" ht="39.950000000000003" customHeight="1" thickBot="1" x14ac:dyDescent="0.25">
      <c r="A248" s="559"/>
      <c r="B248" s="576"/>
      <c r="C248" s="577"/>
      <c r="D248" s="578"/>
      <c r="E248" s="579"/>
      <c r="F248" s="578"/>
      <c r="G248" s="580"/>
      <c r="H248" s="581"/>
      <c r="I248" s="582"/>
      <c r="J248" s="582"/>
      <c r="K248" s="583"/>
      <c r="L248" s="584"/>
      <c r="M248" s="595"/>
      <c r="N248" s="65" t="s">
        <v>48</v>
      </c>
      <c r="O248" s="193">
        <v>0.25</v>
      </c>
      <c r="P248" s="67">
        <v>0.5</v>
      </c>
      <c r="Q248" s="67">
        <v>0.75</v>
      </c>
      <c r="R248" s="96">
        <v>0</v>
      </c>
      <c r="S248" s="68">
        <f t="shared" ref="S248" si="1119">SUM(O248:O248)*M247</f>
        <v>2.5000000000000001E-2</v>
      </c>
      <c r="T248" s="69">
        <f t="shared" ref="T248" si="1120">SUM(P248:P248)*M247</f>
        <v>0.05</v>
      </c>
      <c r="U248" s="69">
        <f t="shared" ref="U248" si="1121">SUM(Q248:Q248)*M247</f>
        <v>7.5000000000000011E-2</v>
      </c>
      <c r="V248" s="70">
        <f t="shared" ref="V248" si="1122">SUM(R248:R248)*M247</f>
        <v>0</v>
      </c>
      <c r="W248" s="71">
        <f t="shared" si="886"/>
        <v>7.5000000000000011E-2</v>
      </c>
      <c r="X248" s="92"/>
      <c r="Y248" s="73"/>
      <c r="Z248" s="74"/>
      <c r="AA248" s="74"/>
      <c r="AB248" s="75"/>
      <c r="AC248" s="76"/>
      <c r="AD248" s="586"/>
      <c r="AE248" s="78"/>
      <c r="AF248" s="79"/>
      <c r="AG248" s="79"/>
      <c r="AH248" s="587"/>
      <c r="AI248" s="588"/>
      <c r="AJ248" s="589"/>
      <c r="AK248" s="590"/>
      <c r="AL248" s="590"/>
      <c r="AM248" s="590"/>
      <c r="AN248" s="590"/>
      <c r="AO248" s="591"/>
    </row>
    <row r="249" spans="1:41" ht="39.950000000000003" customHeight="1" x14ac:dyDescent="0.2">
      <c r="A249" s="559"/>
      <c r="B249" s="576"/>
      <c r="C249" s="577"/>
      <c r="D249" s="578"/>
      <c r="E249" s="579"/>
      <c r="F249" s="578"/>
      <c r="G249" s="580"/>
      <c r="H249" s="581"/>
      <c r="I249" s="582"/>
      <c r="J249" s="582"/>
      <c r="K249" s="583"/>
      <c r="L249" s="592" t="s">
        <v>315</v>
      </c>
      <c r="M249" s="593">
        <v>0.3</v>
      </c>
      <c r="N249" s="36" t="s">
        <v>42</v>
      </c>
      <c r="O249" s="194">
        <v>0.25</v>
      </c>
      <c r="P249" s="195">
        <v>0.5</v>
      </c>
      <c r="Q249" s="195">
        <v>0.75</v>
      </c>
      <c r="R249" s="196">
        <v>1</v>
      </c>
      <c r="S249" s="88">
        <f t="shared" ref="S249" si="1123">SUM(O249:O249)*M249</f>
        <v>7.4999999999999997E-2</v>
      </c>
      <c r="T249" s="89">
        <f t="shared" ref="T249" si="1124">SUM(P249:P249)*M249</f>
        <v>0.15</v>
      </c>
      <c r="U249" s="89">
        <f t="shared" ref="U249" si="1125">SUM(Q249:Q249)*M249</f>
        <v>0.22499999999999998</v>
      </c>
      <c r="V249" s="90">
        <f t="shared" ref="V249" si="1126">SUM(R249:R249)*M249</f>
        <v>0.3</v>
      </c>
      <c r="W249" s="91">
        <f t="shared" si="886"/>
        <v>0.3</v>
      </c>
      <c r="X249" s="92"/>
      <c r="Y249" s="73"/>
      <c r="Z249" s="74"/>
      <c r="AA249" s="74"/>
      <c r="AB249" s="75"/>
      <c r="AC249" s="76"/>
      <c r="AD249" s="594" t="s">
        <v>316</v>
      </c>
      <c r="AE249" s="51" t="str">
        <f t="shared" ref="AE249" si="1127">+IF(Q250&gt;Q249,"SUPERADA",IF(Q250=Q249,"EQUILIBRADA",IF(Q250&lt;Q249,"PARA MEJORAR")))</f>
        <v>EQUILIBRADA</v>
      </c>
      <c r="AF249" s="79"/>
      <c r="AG249" s="79"/>
      <c r="AH249" s="587"/>
      <c r="AI249" s="588"/>
      <c r="AJ249" s="589"/>
      <c r="AK249" s="590"/>
      <c r="AL249" s="590"/>
      <c r="AM249" s="590"/>
      <c r="AN249" s="590"/>
      <c r="AO249" s="591"/>
    </row>
    <row r="250" spans="1:41" ht="39.950000000000003" customHeight="1" thickBot="1" x14ac:dyDescent="0.25">
      <c r="A250" s="559"/>
      <c r="B250" s="576"/>
      <c r="C250" s="605"/>
      <c r="D250" s="606"/>
      <c r="E250" s="607"/>
      <c r="F250" s="606"/>
      <c r="G250" s="596"/>
      <c r="H250" s="597"/>
      <c r="I250" s="598"/>
      <c r="J250" s="598"/>
      <c r="K250" s="599"/>
      <c r="L250" s="600"/>
      <c r="M250" s="601"/>
      <c r="N250" s="65" t="s">
        <v>48</v>
      </c>
      <c r="O250" s="235">
        <v>0.25</v>
      </c>
      <c r="P250" s="107">
        <v>0.5</v>
      </c>
      <c r="Q250" s="107">
        <v>0.75</v>
      </c>
      <c r="R250" s="108">
        <v>0</v>
      </c>
      <c r="S250" s="109">
        <f t="shared" ref="S250" si="1128">SUM(O250:O250)*M249</f>
        <v>7.4999999999999997E-2</v>
      </c>
      <c r="T250" s="110">
        <f t="shared" ref="T250" si="1129">SUM(P250:P250)*M249</f>
        <v>0.15</v>
      </c>
      <c r="U250" s="110">
        <f t="shared" ref="U250" si="1130">SUM(Q250:Q250)*M249</f>
        <v>0.22499999999999998</v>
      </c>
      <c r="V250" s="111">
        <f t="shared" ref="V250" si="1131">SUM(R250:R250)*M249</f>
        <v>0</v>
      </c>
      <c r="W250" s="112">
        <f t="shared" si="886"/>
        <v>0.22499999999999998</v>
      </c>
      <c r="X250" s="122"/>
      <c r="Y250" s="124"/>
      <c r="Z250" s="125"/>
      <c r="AA250" s="125"/>
      <c r="AB250" s="126"/>
      <c r="AC250" s="76"/>
      <c r="AD250" s="602"/>
      <c r="AE250" s="78"/>
      <c r="AF250" s="78"/>
      <c r="AG250" s="78"/>
      <c r="AH250" s="587"/>
      <c r="AI250" s="588"/>
      <c r="AJ250" s="589"/>
      <c r="AK250" s="590"/>
      <c r="AL250" s="590"/>
      <c r="AM250" s="590"/>
      <c r="AN250" s="590"/>
      <c r="AO250" s="591"/>
    </row>
    <row r="251" spans="1:41" ht="39.950000000000003" customHeight="1" x14ac:dyDescent="0.2">
      <c r="A251" s="559"/>
      <c r="B251" s="576"/>
      <c r="C251" s="577">
        <v>17</v>
      </c>
      <c r="D251" s="578" t="s">
        <v>317</v>
      </c>
      <c r="E251" s="579">
        <v>20</v>
      </c>
      <c r="F251" s="578" t="s">
        <v>318</v>
      </c>
      <c r="G251" s="564" t="s">
        <v>319</v>
      </c>
      <c r="H251" s="565">
        <v>32</v>
      </c>
      <c r="I251" s="566" t="s">
        <v>320</v>
      </c>
      <c r="J251" s="566" t="s">
        <v>288</v>
      </c>
      <c r="K251" s="567">
        <f>Z251</f>
        <v>0.375</v>
      </c>
      <c r="L251" s="592" t="s">
        <v>321</v>
      </c>
      <c r="M251" s="603">
        <v>0.5</v>
      </c>
      <c r="N251" s="36" t="s">
        <v>42</v>
      </c>
      <c r="O251" s="188">
        <v>0</v>
      </c>
      <c r="P251" s="38">
        <v>0.25</v>
      </c>
      <c r="Q251" s="38">
        <v>0.5</v>
      </c>
      <c r="R251" s="116">
        <v>1</v>
      </c>
      <c r="S251" s="41">
        <f t="shared" ref="S251" si="1132">SUM(O251:O251)*M251</f>
        <v>0</v>
      </c>
      <c r="T251" s="42">
        <f t="shared" ref="T251" si="1133">SUM(P251:P251)*M251</f>
        <v>0.125</v>
      </c>
      <c r="U251" s="42">
        <f t="shared" ref="U251" si="1134">SUM(Q251:Q251)*M251</f>
        <v>0.25</v>
      </c>
      <c r="V251" s="43">
        <f t="shared" ref="V251" si="1135">SUM(R251:R251)*M251</f>
        <v>0.5</v>
      </c>
      <c r="W251" s="44">
        <f t="shared" si="886"/>
        <v>0.5</v>
      </c>
      <c r="X251" s="117">
        <f>+S252+S254</f>
        <v>0</v>
      </c>
      <c r="Y251" s="46">
        <f t="shared" ref="Y251:AB251" si="1136">+T252+T254</f>
        <v>0.25</v>
      </c>
      <c r="Z251" s="47">
        <f t="shared" si="1136"/>
        <v>0.375</v>
      </c>
      <c r="AA251" s="47">
        <f t="shared" si="1136"/>
        <v>0</v>
      </c>
      <c r="AB251" s="48">
        <f t="shared" si="1136"/>
        <v>0.375</v>
      </c>
      <c r="AC251" s="76"/>
      <c r="AD251" s="604" t="s">
        <v>322</v>
      </c>
      <c r="AE251" s="51" t="str">
        <f t="shared" ref="AE251" si="1137">+IF(Q252&gt;Q251,"SUPERADA",IF(Q252=Q251,"EQUILIBRADA",IF(Q252&lt;Q251,"PARA MEJORAR")))</f>
        <v>EQUILIBRADA</v>
      </c>
      <c r="AF251" s="51" t="str">
        <f>IF(COUNTIF(AE251:AE254,"PARA MEJORAR")&gt;=1,"PARA MEJORAR","BIEN")</f>
        <v>PARA MEJORAR</v>
      </c>
      <c r="AG251" s="608" t="str">
        <f>IF(COUNTIF(AF251:AF254,"PARA MEJORAR")&gt;=1,"PARA MEJORAR","BIEN")</f>
        <v>PARA MEJORAR</v>
      </c>
      <c r="AH251" s="587"/>
      <c r="AI251" s="588"/>
      <c r="AJ251" s="238"/>
      <c r="AK251" s="239"/>
      <c r="AL251" s="239"/>
      <c r="AM251" s="239"/>
      <c r="AN251" s="239"/>
      <c r="AO251" s="240"/>
    </row>
    <row r="252" spans="1:41" ht="39.950000000000003" customHeight="1" thickBot="1" x14ac:dyDescent="0.25">
      <c r="A252" s="559"/>
      <c r="B252" s="576"/>
      <c r="C252" s="577"/>
      <c r="D252" s="578"/>
      <c r="E252" s="579"/>
      <c r="F252" s="578"/>
      <c r="G252" s="580"/>
      <c r="H252" s="581"/>
      <c r="I252" s="582"/>
      <c r="J252" s="582"/>
      <c r="K252" s="583"/>
      <c r="L252" s="609"/>
      <c r="M252" s="595"/>
      <c r="N252" s="65" t="s">
        <v>48</v>
      </c>
      <c r="O252" s="193">
        <v>0</v>
      </c>
      <c r="P252" s="67">
        <v>0.25</v>
      </c>
      <c r="Q252" s="67">
        <v>0.5</v>
      </c>
      <c r="R252" s="96">
        <v>0</v>
      </c>
      <c r="S252" s="68">
        <f t="shared" ref="S252" si="1138">SUM(O252:O252)*M251</f>
        <v>0</v>
      </c>
      <c r="T252" s="69">
        <f t="shared" ref="T252" si="1139">SUM(P252:P252)*M251</f>
        <v>0.125</v>
      </c>
      <c r="U252" s="69">
        <f t="shared" ref="U252" si="1140">SUM(Q252:Q252)*M251</f>
        <v>0.25</v>
      </c>
      <c r="V252" s="70">
        <f t="shared" ref="V252" si="1141">SUM(R252:R252)*M251</f>
        <v>0</v>
      </c>
      <c r="W252" s="71">
        <f t="shared" si="886"/>
        <v>0.25</v>
      </c>
      <c r="X252" s="92"/>
      <c r="Y252" s="73"/>
      <c r="Z252" s="74"/>
      <c r="AA252" s="74"/>
      <c r="AB252" s="75"/>
      <c r="AC252" s="76"/>
      <c r="AD252" s="604"/>
      <c r="AE252" s="78"/>
      <c r="AF252" s="79"/>
      <c r="AG252" s="610"/>
      <c r="AH252" s="587"/>
      <c r="AI252" s="588"/>
      <c r="AJ252" s="589"/>
      <c r="AK252" s="590"/>
      <c r="AL252" s="590"/>
      <c r="AM252" s="590"/>
      <c r="AN252" s="590"/>
      <c r="AO252" s="591"/>
    </row>
    <row r="253" spans="1:41" ht="39.950000000000003" customHeight="1" x14ac:dyDescent="0.2">
      <c r="A253" s="559"/>
      <c r="B253" s="576"/>
      <c r="C253" s="577"/>
      <c r="D253" s="578"/>
      <c r="E253" s="579"/>
      <c r="F253" s="578"/>
      <c r="G253" s="580"/>
      <c r="H253" s="581"/>
      <c r="I253" s="582"/>
      <c r="J253" s="582"/>
      <c r="K253" s="583"/>
      <c r="L253" s="592" t="s">
        <v>323</v>
      </c>
      <c r="M253" s="593">
        <v>0.5</v>
      </c>
      <c r="N253" s="36" t="s">
        <v>42</v>
      </c>
      <c r="O253" s="194">
        <v>0</v>
      </c>
      <c r="P253" s="195">
        <v>0.25</v>
      </c>
      <c r="Q253" s="195">
        <v>0.5</v>
      </c>
      <c r="R253" s="196">
        <v>1</v>
      </c>
      <c r="S253" s="88">
        <f t="shared" ref="S253" si="1142">SUM(O253:O253)*M253</f>
        <v>0</v>
      </c>
      <c r="T253" s="89">
        <f t="shared" ref="T253" si="1143">SUM(P253:P253)*M253</f>
        <v>0.125</v>
      </c>
      <c r="U253" s="89">
        <f t="shared" ref="U253" si="1144">SUM(Q253:Q253)*M253</f>
        <v>0.25</v>
      </c>
      <c r="V253" s="90">
        <f t="shared" ref="V253" si="1145">SUM(R253:R253)*M253</f>
        <v>0.5</v>
      </c>
      <c r="W253" s="91">
        <f t="shared" si="886"/>
        <v>0.5</v>
      </c>
      <c r="X253" s="92"/>
      <c r="Y253" s="73"/>
      <c r="Z253" s="74"/>
      <c r="AA253" s="74"/>
      <c r="AB253" s="75"/>
      <c r="AC253" s="76"/>
      <c r="AD253" s="604"/>
      <c r="AE253" s="51" t="str">
        <f t="shared" ref="AE253" si="1146">+IF(Q254&gt;Q253,"SUPERADA",IF(Q254=Q253,"EQUILIBRADA",IF(Q254&lt;Q253,"PARA MEJORAR")))</f>
        <v>PARA MEJORAR</v>
      </c>
      <c r="AF253" s="79"/>
      <c r="AG253" s="610"/>
      <c r="AH253" s="587"/>
      <c r="AI253" s="588"/>
      <c r="AJ253" s="589"/>
      <c r="AK253" s="590"/>
      <c r="AL253" s="590"/>
      <c r="AM253" s="590"/>
      <c r="AN253" s="590"/>
      <c r="AO253" s="591"/>
    </row>
    <row r="254" spans="1:41" ht="39.950000000000003" customHeight="1" thickBot="1" x14ac:dyDescent="0.25">
      <c r="A254" s="559"/>
      <c r="B254" s="576"/>
      <c r="C254" s="605"/>
      <c r="D254" s="606"/>
      <c r="E254" s="607"/>
      <c r="F254" s="606"/>
      <c r="G254" s="596"/>
      <c r="H254" s="597"/>
      <c r="I254" s="598"/>
      <c r="J254" s="598"/>
      <c r="K254" s="599"/>
      <c r="L254" s="600"/>
      <c r="M254" s="601"/>
      <c r="N254" s="65" t="s">
        <v>48</v>
      </c>
      <c r="O254" s="235">
        <v>0</v>
      </c>
      <c r="P254" s="107">
        <v>0.25</v>
      </c>
      <c r="Q254" s="107">
        <v>0.25</v>
      </c>
      <c r="R254" s="108">
        <v>0</v>
      </c>
      <c r="S254" s="109">
        <f t="shared" ref="S254" si="1147">SUM(O254:O254)*M253</f>
        <v>0</v>
      </c>
      <c r="T254" s="110">
        <f t="shared" ref="T254" si="1148">SUM(P254:P254)*M253</f>
        <v>0.125</v>
      </c>
      <c r="U254" s="110">
        <f t="shared" ref="U254" si="1149">SUM(Q254:Q254)*M253</f>
        <v>0.125</v>
      </c>
      <c r="V254" s="111">
        <f t="shared" ref="V254" si="1150">SUM(R254:R254)*M253</f>
        <v>0</v>
      </c>
      <c r="W254" s="112">
        <f t="shared" si="886"/>
        <v>0.125</v>
      </c>
      <c r="X254" s="122"/>
      <c r="Y254" s="124"/>
      <c r="Z254" s="125"/>
      <c r="AA254" s="125"/>
      <c r="AB254" s="126"/>
      <c r="AC254" s="76"/>
      <c r="AD254" s="602"/>
      <c r="AE254" s="78"/>
      <c r="AF254" s="78"/>
      <c r="AG254" s="611"/>
      <c r="AH254" s="587"/>
      <c r="AI254" s="588"/>
      <c r="AJ254" s="589"/>
      <c r="AK254" s="590"/>
      <c r="AL254" s="590"/>
      <c r="AM254" s="590"/>
      <c r="AN254" s="590"/>
      <c r="AO254" s="591"/>
    </row>
    <row r="255" spans="1:41" ht="39.950000000000003" customHeight="1" x14ac:dyDescent="0.2">
      <c r="A255" s="559"/>
      <c r="B255" s="576"/>
      <c r="C255" s="577">
        <v>18</v>
      </c>
      <c r="D255" s="578" t="s">
        <v>324</v>
      </c>
      <c r="E255" s="579">
        <v>21</v>
      </c>
      <c r="F255" s="578" t="s">
        <v>325</v>
      </c>
      <c r="G255" s="564" t="s">
        <v>326</v>
      </c>
      <c r="H255" s="565">
        <v>33</v>
      </c>
      <c r="I255" s="566" t="s">
        <v>327</v>
      </c>
      <c r="J255" s="566" t="s">
        <v>288</v>
      </c>
      <c r="K255" s="567">
        <f>Z255</f>
        <v>0.75</v>
      </c>
      <c r="L255" s="568" t="s">
        <v>328</v>
      </c>
      <c r="M255" s="603">
        <v>0.5</v>
      </c>
      <c r="N255" s="36" t="s">
        <v>42</v>
      </c>
      <c r="O255" s="233">
        <v>0.25</v>
      </c>
      <c r="P255" s="85">
        <v>0.5</v>
      </c>
      <c r="Q255" s="85">
        <v>0.75</v>
      </c>
      <c r="R255" s="87">
        <v>1</v>
      </c>
      <c r="S255" s="41">
        <f t="shared" ref="S255" si="1151">SUM(O255:O255)*M255</f>
        <v>0.125</v>
      </c>
      <c r="T255" s="42">
        <f t="shared" ref="T255" si="1152">SUM(P255:P255)*M255</f>
        <v>0.25</v>
      </c>
      <c r="U255" s="42">
        <f t="shared" ref="U255" si="1153">SUM(Q255:Q255)*M255</f>
        <v>0.375</v>
      </c>
      <c r="V255" s="43">
        <f t="shared" ref="V255" si="1154">SUM(R255:R255)*M255</f>
        <v>0.5</v>
      </c>
      <c r="W255" s="44">
        <f t="shared" si="886"/>
        <v>0.5</v>
      </c>
      <c r="X255" s="117">
        <f>+S256+S258</f>
        <v>0.2</v>
      </c>
      <c r="Y255" s="46">
        <f t="shared" ref="Y255:AB255" si="1155">+T256+T258</f>
        <v>0.42499999999999999</v>
      </c>
      <c r="Z255" s="47">
        <f t="shared" si="1155"/>
        <v>0.75</v>
      </c>
      <c r="AA255" s="47">
        <f t="shared" si="1155"/>
        <v>0</v>
      </c>
      <c r="AB255" s="48">
        <f t="shared" si="1155"/>
        <v>0.75</v>
      </c>
      <c r="AC255" s="76"/>
      <c r="AD255" s="570" t="s">
        <v>329</v>
      </c>
      <c r="AE255" s="51" t="str">
        <f t="shared" ref="AE255" si="1156">+IF(Q256&gt;Q255,"SUPERADA",IF(Q256=Q255,"EQUILIBRADA",IF(Q256&lt;Q255,"PARA MEJORAR")))</f>
        <v>EQUILIBRADA</v>
      </c>
      <c r="AF255" s="51" t="str">
        <f>IF(COUNTIF(AE255:AE258,"PARA MEJORAR")&gt;=1,"PARA MEJORAR","BIEN")</f>
        <v>BIEN</v>
      </c>
      <c r="AG255" s="51" t="str">
        <f>IF(COUNTIF(AF259:AF262,"PARA MEJORAR")&gt;=1,"PARA MEJORAR","BIEN")</f>
        <v>PARA MEJORAR</v>
      </c>
      <c r="AH255" s="587"/>
      <c r="AI255" s="588"/>
      <c r="AJ255" s="238"/>
      <c r="AK255" s="239"/>
      <c r="AL255" s="239"/>
      <c r="AM255" s="239"/>
      <c r="AN255" s="239"/>
      <c r="AO255" s="240"/>
    </row>
    <row r="256" spans="1:41" ht="39.950000000000003" customHeight="1" thickBot="1" x14ac:dyDescent="0.25">
      <c r="A256" s="559"/>
      <c r="B256" s="576"/>
      <c r="C256" s="577"/>
      <c r="D256" s="578"/>
      <c r="E256" s="579"/>
      <c r="F256" s="578"/>
      <c r="G256" s="580"/>
      <c r="H256" s="581"/>
      <c r="I256" s="582"/>
      <c r="J256" s="582"/>
      <c r="K256" s="583"/>
      <c r="L256" s="584"/>
      <c r="M256" s="595"/>
      <c r="N256" s="65" t="s">
        <v>48</v>
      </c>
      <c r="O256" s="193">
        <v>0.25</v>
      </c>
      <c r="P256" s="67">
        <v>0.5</v>
      </c>
      <c r="Q256" s="67">
        <v>0.75</v>
      </c>
      <c r="R256" s="96">
        <v>0</v>
      </c>
      <c r="S256" s="68">
        <f t="shared" ref="S256" si="1157">SUM(O256:O256)*M255</f>
        <v>0.125</v>
      </c>
      <c r="T256" s="69">
        <f t="shared" ref="T256" si="1158">SUM(P256:P256)*M255</f>
        <v>0.25</v>
      </c>
      <c r="U256" s="69">
        <f t="shared" ref="U256" si="1159">SUM(Q256:Q256)*M255</f>
        <v>0.375</v>
      </c>
      <c r="V256" s="70">
        <f t="shared" ref="V256" si="1160">SUM(R256:R256)*M255</f>
        <v>0</v>
      </c>
      <c r="W256" s="71">
        <f t="shared" si="886"/>
        <v>0.375</v>
      </c>
      <c r="X256" s="92"/>
      <c r="Y256" s="73"/>
      <c r="Z256" s="74"/>
      <c r="AA256" s="74"/>
      <c r="AB256" s="75"/>
      <c r="AC256" s="76"/>
      <c r="AD256" s="604"/>
      <c r="AE256" s="78"/>
      <c r="AF256" s="79"/>
      <c r="AG256" s="79"/>
      <c r="AH256" s="587"/>
      <c r="AI256" s="588"/>
      <c r="AJ256" s="589"/>
      <c r="AK256" s="590"/>
      <c r="AL256" s="590"/>
      <c r="AM256" s="590"/>
      <c r="AN256" s="590"/>
      <c r="AO256" s="591"/>
    </row>
    <row r="257" spans="1:41" ht="39.950000000000003" customHeight="1" x14ac:dyDescent="0.2">
      <c r="A257" s="559"/>
      <c r="B257" s="576"/>
      <c r="C257" s="577"/>
      <c r="D257" s="578"/>
      <c r="E257" s="579"/>
      <c r="F257" s="578"/>
      <c r="G257" s="580"/>
      <c r="H257" s="581"/>
      <c r="I257" s="582"/>
      <c r="J257" s="582"/>
      <c r="K257" s="583"/>
      <c r="L257" s="592" t="s">
        <v>330</v>
      </c>
      <c r="M257" s="593">
        <v>0.5</v>
      </c>
      <c r="N257" s="36" t="s">
        <v>42</v>
      </c>
      <c r="O257" s="194">
        <v>0.25</v>
      </c>
      <c r="P257" s="195">
        <v>0.5</v>
      </c>
      <c r="Q257" s="195">
        <v>0.75</v>
      </c>
      <c r="R257" s="196">
        <v>1</v>
      </c>
      <c r="S257" s="88">
        <f t="shared" ref="S257" si="1161">SUM(O257:O257)*M257</f>
        <v>0.125</v>
      </c>
      <c r="T257" s="89">
        <f t="shared" ref="T257" si="1162">SUM(P257:P257)*M257</f>
        <v>0.25</v>
      </c>
      <c r="U257" s="89">
        <f t="shared" ref="U257" si="1163">SUM(Q257:Q257)*M257</f>
        <v>0.375</v>
      </c>
      <c r="V257" s="90">
        <f t="shared" ref="V257" si="1164">SUM(R257:R257)*M257</f>
        <v>0.5</v>
      </c>
      <c r="W257" s="91">
        <f t="shared" si="886"/>
        <v>0.5</v>
      </c>
      <c r="X257" s="92"/>
      <c r="Y257" s="73"/>
      <c r="Z257" s="74"/>
      <c r="AA257" s="74"/>
      <c r="AB257" s="75"/>
      <c r="AC257" s="76"/>
      <c r="AD257" s="604"/>
      <c r="AE257" s="51" t="str">
        <f t="shared" ref="AE257" si="1165">+IF(Q258&gt;Q257,"SUPERADA",IF(Q258=Q257,"EQUILIBRADA",IF(Q258&lt;Q257,"PARA MEJORAR")))</f>
        <v>EQUILIBRADA</v>
      </c>
      <c r="AF257" s="79"/>
      <c r="AG257" s="79"/>
      <c r="AH257" s="587"/>
      <c r="AI257" s="588"/>
      <c r="AJ257" s="589"/>
      <c r="AK257" s="590"/>
      <c r="AL257" s="590"/>
      <c r="AM257" s="590"/>
      <c r="AN257" s="590"/>
      <c r="AO257" s="591"/>
    </row>
    <row r="258" spans="1:41" ht="39.950000000000003" customHeight="1" thickBot="1" x14ac:dyDescent="0.25">
      <c r="A258" s="559"/>
      <c r="B258" s="576"/>
      <c r="C258" s="577"/>
      <c r="D258" s="578"/>
      <c r="E258" s="579"/>
      <c r="F258" s="578"/>
      <c r="G258" s="596"/>
      <c r="H258" s="597"/>
      <c r="I258" s="598"/>
      <c r="J258" s="598"/>
      <c r="K258" s="599"/>
      <c r="L258" s="600"/>
      <c r="M258" s="601"/>
      <c r="N258" s="65" t="s">
        <v>48</v>
      </c>
      <c r="O258" s="235">
        <v>0.15</v>
      </c>
      <c r="P258" s="107">
        <v>0.35</v>
      </c>
      <c r="Q258" s="107">
        <v>0.75</v>
      </c>
      <c r="R258" s="108">
        <v>0</v>
      </c>
      <c r="S258" s="109">
        <f t="shared" ref="S258" si="1166">SUM(O258:O258)*M257</f>
        <v>7.4999999999999997E-2</v>
      </c>
      <c r="T258" s="110">
        <f t="shared" ref="T258" si="1167">SUM(P258:P258)*M257</f>
        <v>0.17499999999999999</v>
      </c>
      <c r="U258" s="110">
        <f t="shared" ref="U258" si="1168">SUM(Q258:Q258)*M257</f>
        <v>0.375</v>
      </c>
      <c r="V258" s="111">
        <f t="shared" ref="V258" si="1169">SUM(R258:R258)*M257</f>
        <v>0</v>
      </c>
      <c r="W258" s="112">
        <f t="shared" si="886"/>
        <v>0.375</v>
      </c>
      <c r="X258" s="122"/>
      <c r="Y258" s="124"/>
      <c r="Z258" s="125"/>
      <c r="AA258" s="125"/>
      <c r="AB258" s="126"/>
      <c r="AC258" s="76"/>
      <c r="AD258" s="604"/>
      <c r="AE258" s="78"/>
      <c r="AF258" s="79"/>
      <c r="AG258" s="79"/>
      <c r="AH258" s="587"/>
      <c r="AI258" s="588"/>
      <c r="AJ258" s="589"/>
      <c r="AK258" s="590"/>
      <c r="AL258" s="590"/>
      <c r="AM258" s="590"/>
      <c r="AN258" s="590"/>
      <c r="AO258" s="591"/>
    </row>
    <row r="259" spans="1:41" ht="39.950000000000003" customHeight="1" x14ac:dyDescent="0.2">
      <c r="A259" s="559"/>
      <c r="B259" s="576"/>
      <c r="C259" s="577"/>
      <c r="D259" s="578"/>
      <c r="E259" s="579"/>
      <c r="F259" s="578"/>
      <c r="G259" s="564" t="s">
        <v>331</v>
      </c>
      <c r="H259" s="565">
        <v>34</v>
      </c>
      <c r="I259" s="566" t="s">
        <v>332</v>
      </c>
      <c r="J259" s="566" t="s">
        <v>288</v>
      </c>
      <c r="K259" s="567">
        <f>Z259</f>
        <v>0.74316000000000004</v>
      </c>
      <c r="L259" s="568" t="s">
        <v>333</v>
      </c>
      <c r="M259" s="603">
        <v>0.6</v>
      </c>
      <c r="N259" s="36" t="s">
        <v>42</v>
      </c>
      <c r="O259" s="188">
        <v>0.25</v>
      </c>
      <c r="P259" s="38">
        <v>0.5</v>
      </c>
      <c r="Q259" s="38">
        <v>0.75</v>
      </c>
      <c r="R259" s="116">
        <v>1</v>
      </c>
      <c r="S259" s="41">
        <f t="shared" ref="S259" si="1170">SUM(O259:O259)*M259</f>
        <v>0.15</v>
      </c>
      <c r="T259" s="42">
        <f t="shared" ref="T259" si="1171">SUM(P259:P259)*M259</f>
        <v>0.3</v>
      </c>
      <c r="U259" s="42">
        <f t="shared" ref="U259" si="1172">SUM(Q259:Q259)*M259</f>
        <v>0.44999999999999996</v>
      </c>
      <c r="V259" s="43">
        <f t="shared" ref="V259" si="1173">SUM(R259:R259)*M259</f>
        <v>0.6</v>
      </c>
      <c r="W259" s="44">
        <f t="shared" si="886"/>
        <v>0.6</v>
      </c>
      <c r="X259" s="117">
        <f>+S260+S262</f>
        <v>0.20288</v>
      </c>
      <c r="Y259" s="46">
        <f t="shared" ref="Y259:AB259" si="1174">+T260+T262</f>
        <v>0.41924</v>
      </c>
      <c r="Z259" s="47">
        <f t="shared" si="1174"/>
        <v>0.74316000000000004</v>
      </c>
      <c r="AA259" s="47">
        <f t="shared" si="1174"/>
        <v>0</v>
      </c>
      <c r="AB259" s="48">
        <f t="shared" si="1174"/>
        <v>0.74316000000000004</v>
      </c>
      <c r="AC259" s="76"/>
      <c r="AD259" s="570" t="s">
        <v>334</v>
      </c>
      <c r="AE259" s="51" t="str">
        <f t="shared" ref="AE259" si="1175">+IF(Q260&gt;Q259,"SUPERADA",IF(Q260=Q259,"EQUILIBRADA",IF(Q260&lt;Q259,"PARA MEJORAR")))</f>
        <v>EQUILIBRADA</v>
      </c>
      <c r="AF259" s="51" t="str">
        <f>IF(COUNTIF(AE259:AE262,"PARA MEJORAR")&gt;=1,"PARA MEJORAR","BIEN")</f>
        <v>PARA MEJORAR</v>
      </c>
      <c r="AG259" s="79"/>
      <c r="AH259" s="587"/>
      <c r="AI259" s="588"/>
      <c r="AJ259" s="573"/>
      <c r="AK259" s="574"/>
      <c r="AL259" s="574"/>
      <c r="AM259" s="574"/>
      <c r="AN259" s="574"/>
      <c r="AO259" s="575"/>
    </row>
    <row r="260" spans="1:41" ht="39.950000000000003" customHeight="1" thickBot="1" x14ac:dyDescent="0.25">
      <c r="A260" s="559"/>
      <c r="B260" s="576"/>
      <c r="C260" s="577"/>
      <c r="D260" s="578"/>
      <c r="E260" s="579"/>
      <c r="F260" s="578"/>
      <c r="G260" s="580"/>
      <c r="H260" s="581"/>
      <c r="I260" s="582"/>
      <c r="J260" s="582"/>
      <c r="K260" s="583"/>
      <c r="L260" s="584"/>
      <c r="M260" s="595"/>
      <c r="N260" s="65" t="s">
        <v>48</v>
      </c>
      <c r="O260" s="193">
        <v>0.25</v>
      </c>
      <c r="P260" s="67">
        <v>0.5</v>
      </c>
      <c r="Q260" s="67">
        <v>0.75</v>
      </c>
      <c r="R260" s="96">
        <v>0</v>
      </c>
      <c r="S260" s="68">
        <f t="shared" ref="S260" si="1176">SUM(O260:O260)*M259</f>
        <v>0.15</v>
      </c>
      <c r="T260" s="69">
        <f t="shared" ref="T260" si="1177">SUM(P260:P260)*M259</f>
        <v>0.3</v>
      </c>
      <c r="U260" s="69">
        <f t="shared" ref="U260" si="1178">SUM(Q260:Q260)*M259</f>
        <v>0.44999999999999996</v>
      </c>
      <c r="V260" s="70">
        <f t="shared" ref="V260" si="1179">SUM(R260:R260)*M259</f>
        <v>0</v>
      </c>
      <c r="W260" s="71">
        <f t="shared" si="886"/>
        <v>0.44999999999999996</v>
      </c>
      <c r="X260" s="92"/>
      <c r="Y260" s="73"/>
      <c r="Z260" s="74"/>
      <c r="AA260" s="74"/>
      <c r="AB260" s="75"/>
      <c r="AC260" s="76"/>
      <c r="AD260" s="604"/>
      <c r="AE260" s="78"/>
      <c r="AF260" s="79"/>
      <c r="AG260" s="79"/>
      <c r="AH260" s="587"/>
      <c r="AI260" s="588"/>
      <c r="AJ260" s="589"/>
      <c r="AK260" s="590"/>
      <c r="AL260" s="590"/>
      <c r="AM260" s="590"/>
      <c r="AN260" s="590"/>
      <c r="AO260" s="591"/>
    </row>
    <row r="261" spans="1:41" ht="39.950000000000003" customHeight="1" x14ac:dyDescent="0.2">
      <c r="A261" s="559"/>
      <c r="B261" s="576"/>
      <c r="C261" s="577"/>
      <c r="D261" s="578"/>
      <c r="E261" s="579"/>
      <c r="F261" s="578"/>
      <c r="G261" s="580"/>
      <c r="H261" s="581"/>
      <c r="I261" s="582"/>
      <c r="J261" s="582"/>
      <c r="K261" s="583"/>
      <c r="L261" s="592" t="s">
        <v>335</v>
      </c>
      <c r="M261" s="593">
        <v>0.4</v>
      </c>
      <c r="N261" s="36" t="s">
        <v>42</v>
      </c>
      <c r="O261" s="194">
        <v>0.25</v>
      </c>
      <c r="P261" s="195">
        <v>0.5</v>
      </c>
      <c r="Q261" s="195">
        <v>0.75</v>
      </c>
      <c r="R261" s="196">
        <v>1</v>
      </c>
      <c r="S261" s="88">
        <f t="shared" ref="S261" si="1180">SUM(O261:O261)*M261</f>
        <v>0.1</v>
      </c>
      <c r="T261" s="89">
        <f t="shared" ref="T261" si="1181">SUM(P261:P261)*M261</f>
        <v>0.2</v>
      </c>
      <c r="U261" s="89">
        <f t="shared" ref="U261" si="1182">SUM(Q261:Q261)*M261</f>
        <v>0.30000000000000004</v>
      </c>
      <c r="V261" s="90">
        <f t="shared" ref="V261" si="1183">SUM(R261:R261)*M261</f>
        <v>0.4</v>
      </c>
      <c r="W261" s="91">
        <f t="shared" si="886"/>
        <v>0.4</v>
      </c>
      <c r="X261" s="92"/>
      <c r="Y261" s="73"/>
      <c r="Z261" s="74"/>
      <c r="AA261" s="74"/>
      <c r="AB261" s="75"/>
      <c r="AC261" s="76"/>
      <c r="AD261" s="604" t="s">
        <v>336</v>
      </c>
      <c r="AE261" s="51" t="str">
        <f t="shared" ref="AE261" si="1184">+IF(Q262&gt;Q261,"SUPERADA",IF(Q262=Q261,"EQUILIBRADA",IF(Q262&lt;Q261,"PARA MEJORAR")))</f>
        <v>PARA MEJORAR</v>
      </c>
      <c r="AF261" s="79"/>
      <c r="AG261" s="79"/>
      <c r="AH261" s="587"/>
      <c r="AI261" s="588"/>
      <c r="AJ261" s="589"/>
      <c r="AK261" s="590"/>
      <c r="AL261" s="590"/>
      <c r="AM261" s="590"/>
      <c r="AN261" s="590"/>
      <c r="AO261" s="591"/>
    </row>
    <row r="262" spans="1:41" ht="39.950000000000003" customHeight="1" thickBot="1" x14ac:dyDescent="0.25">
      <c r="A262" s="559"/>
      <c r="B262" s="576"/>
      <c r="C262" s="577"/>
      <c r="D262" s="578"/>
      <c r="E262" s="579"/>
      <c r="F262" s="578"/>
      <c r="G262" s="580"/>
      <c r="H262" s="581"/>
      <c r="I262" s="582"/>
      <c r="J262" s="582"/>
      <c r="K262" s="583"/>
      <c r="L262" s="609"/>
      <c r="M262" s="612"/>
      <c r="N262" s="65" t="s">
        <v>48</v>
      </c>
      <c r="O262" s="235">
        <v>0.13220000000000001</v>
      </c>
      <c r="P262" s="107">
        <v>0.29809999999999998</v>
      </c>
      <c r="Q262" s="107">
        <v>0.7329</v>
      </c>
      <c r="R262" s="108">
        <v>0</v>
      </c>
      <c r="S262" s="109">
        <f t="shared" ref="S262" si="1185">SUM(O262:O262)*M261</f>
        <v>5.288000000000001E-2</v>
      </c>
      <c r="T262" s="110">
        <f t="shared" ref="T262" si="1186">SUM(P262:P262)*M261</f>
        <v>0.11924</v>
      </c>
      <c r="U262" s="110">
        <f t="shared" ref="U262" si="1187">SUM(Q262:Q262)*M261</f>
        <v>0.29316000000000003</v>
      </c>
      <c r="V262" s="111">
        <f t="shared" ref="V262" si="1188">SUM(R262:R262)*M261</f>
        <v>0</v>
      </c>
      <c r="W262" s="112">
        <f t="shared" si="886"/>
        <v>0.29316000000000003</v>
      </c>
      <c r="X262" s="122"/>
      <c r="Y262" s="124"/>
      <c r="Z262" s="125"/>
      <c r="AA262" s="125"/>
      <c r="AB262" s="126"/>
      <c r="AC262" s="76"/>
      <c r="AD262" s="602"/>
      <c r="AE262" s="78"/>
      <c r="AF262" s="79"/>
      <c r="AG262" s="79"/>
      <c r="AH262" s="587"/>
      <c r="AI262" s="588"/>
      <c r="AJ262" s="589"/>
      <c r="AK262" s="590"/>
      <c r="AL262" s="590"/>
      <c r="AM262" s="590"/>
      <c r="AN262" s="590"/>
      <c r="AO262" s="591"/>
    </row>
    <row r="263" spans="1:41" ht="39.950000000000003" customHeight="1" x14ac:dyDescent="0.2">
      <c r="A263" s="559"/>
      <c r="B263" s="576"/>
      <c r="C263" s="577"/>
      <c r="D263" s="578"/>
      <c r="E263" s="579"/>
      <c r="F263" s="578"/>
      <c r="G263" s="564" t="s">
        <v>337</v>
      </c>
      <c r="H263" s="565">
        <v>35</v>
      </c>
      <c r="I263" s="566" t="s">
        <v>338</v>
      </c>
      <c r="J263" s="566" t="s">
        <v>288</v>
      </c>
      <c r="K263" s="567">
        <f>Z263</f>
        <v>0</v>
      </c>
      <c r="L263" s="613" t="s">
        <v>339</v>
      </c>
      <c r="M263" s="603">
        <v>1</v>
      </c>
      <c r="N263" s="36" t="s">
        <v>42</v>
      </c>
      <c r="O263" s="37">
        <v>0</v>
      </c>
      <c r="P263" s="38">
        <v>0.3</v>
      </c>
      <c r="Q263" s="38">
        <v>0.7</v>
      </c>
      <c r="R263" s="116">
        <v>1</v>
      </c>
      <c r="S263" s="41">
        <f t="shared" ref="S263" si="1189">SUM(O263:O263)*M263</f>
        <v>0</v>
      </c>
      <c r="T263" s="42">
        <f t="shared" ref="T263" si="1190">SUM(P263:P263)*M263</f>
        <v>0.3</v>
      </c>
      <c r="U263" s="42">
        <f t="shared" ref="U263" si="1191">SUM(Q263:Q263)*M263</f>
        <v>0.7</v>
      </c>
      <c r="V263" s="43">
        <f t="shared" ref="V263" si="1192">SUM(R263:R263)*M263</f>
        <v>1</v>
      </c>
      <c r="W263" s="44">
        <f t="shared" si="886"/>
        <v>1</v>
      </c>
      <c r="X263" s="117">
        <f>+S264</f>
        <v>0</v>
      </c>
      <c r="Y263" s="46">
        <f t="shared" ref="Y263:AB263" si="1193">+T264</f>
        <v>0</v>
      </c>
      <c r="Z263" s="47">
        <f t="shared" si="1193"/>
        <v>0</v>
      </c>
      <c r="AA263" s="47">
        <f t="shared" si="1193"/>
        <v>0</v>
      </c>
      <c r="AB263" s="48">
        <f t="shared" si="1193"/>
        <v>0</v>
      </c>
      <c r="AC263" s="76"/>
      <c r="AD263" s="570" t="s">
        <v>340</v>
      </c>
      <c r="AE263" s="51" t="str">
        <f t="shared" ref="AE263" si="1194">+IF(Q264&gt;Q263,"SUPERADA",IF(Q264=Q263,"EQUILIBRADA",IF(Q264&lt;Q263,"PARA MEJORAR")))</f>
        <v>PARA MEJORAR</v>
      </c>
      <c r="AF263" s="51" t="str">
        <f>IF(COUNTIF(AE263:AE264,"PARA MEJORAR")&gt;=1,"PARA MEJORAR","BIEN")</f>
        <v>PARA MEJORAR</v>
      </c>
      <c r="AG263" s="79"/>
      <c r="AH263" s="587"/>
      <c r="AI263" s="588"/>
      <c r="AJ263" s="573"/>
      <c r="AK263" s="574"/>
      <c r="AL263" s="574"/>
      <c r="AM263" s="574"/>
      <c r="AN263" s="574"/>
      <c r="AO263" s="575"/>
    </row>
    <row r="264" spans="1:41" ht="39.950000000000003" customHeight="1" thickBot="1" x14ac:dyDescent="0.25">
      <c r="A264" s="559"/>
      <c r="B264" s="576"/>
      <c r="C264" s="577"/>
      <c r="D264" s="578"/>
      <c r="E264" s="579"/>
      <c r="F264" s="578"/>
      <c r="G264" s="580"/>
      <c r="H264" s="581"/>
      <c r="I264" s="582"/>
      <c r="J264" s="582"/>
      <c r="K264" s="583"/>
      <c r="L264" s="614"/>
      <c r="M264" s="595"/>
      <c r="N264" s="65" t="s">
        <v>48</v>
      </c>
      <c r="O264" s="106">
        <v>0</v>
      </c>
      <c r="P264" s="107">
        <v>0</v>
      </c>
      <c r="Q264" s="107">
        <v>0</v>
      </c>
      <c r="R264" s="108">
        <v>0</v>
      </c>
      <c r="S264" s="109">
        <f t="shared" ref="S264" si="1195">SUM(O264:O264)*M263</f>
        <v>0</v>
      </c>
      <c r="T264" s="110">
        <f t="shared" ref="T264" si="1196">SUM(P264:P264)*M263</f>
        <v>0</v>
      </c>
      <c r="U264" s="110">
        <f t="shared" ref="U264" si="1197">SUM(Q264:Q264)*M263</f>
        <v>0</v>
      </c>
      <c r="V264" s="111">
        <f t="shared" ref="V264" si="1198">SUM(R264:R264)*M263</f>
        <v>0</v>
      </c>
      <c r="W264" s="112">
        <f t="shared" si="886"/>
        <v>0</v>
      </c>
      <c r="X264" s="92"/>
      <c r="Y264" s="73"/>
      <c r="Z264" s="74"/>
      <c r="AA264" s="74"/>
      <c r="AB264" s="75"/>
      <c r="AC264" s="76"/>
      <c r="AD264" s="586"/>
      <c r="AE264" s="78"/>
      <c r="AF264" s="78"/>
      <c r="AG264" s="78"/>
      <c r="AH264" s="587"/>
      <c r="AI264" s="588"/>
      <c r="AJ264" s="589"/>
      <c r="AK264" s="590"/>
      <c r="AL264" s="590"/>
      <c r="AM264" s="590"/>
      <c r="AN264" s="590"/>
      <c r="AO264" s="591"/>
    </row>
    <row r="265" spans="1:41" ht="39.950000000000003" customHeight="1" x14ac:dyDescent="0.2">
      <c r="A265" s="559"/>
      <c r="B265" s="576"/>
      <c r="C265" s="561">
        <v>19</v>
      </c>
      <c r="D265" s="562" t="s">
        <v>341</v>
      </c>
      <c r="E265" s="563">
        <v>22</v>
      </c>
      <c r="F265" s="562" t="s">
        <v>342</v>
      </c>
      <c r="G265" s="564" t="s">
        <v>343</v>
      </c>
      <c r="H265" s="565">
        <v>36</v>
      </c>
      <c r="I265" s="566" t="s">
        <v>344</v>
      </c>
      <c r="J265" s="566" t="s">
        <v>288</v>
      </c>
      <c r="K265" s="567">
        <f>Z265</f>
        <v>0.64759999999999995</v>
      </c>
      <c r="L265" s="613" t="s">
        <v>345</v>
      </c>
      <c r="M265" s="603">
        <v>0.6</v>
      </c>
      <c r="N265" s="36" t="s">
        <v>42</v>
      </c>
      <c r="O265" s="233">
        <v>0.1</v>
      </c>
      <c r="P265" s="85">
        <v>0.3</v>
      </c>
      <c r="Q265" s="85">
        <v>0.6</v>
      </c>
      <c r="R265" s="87">
        <v>1</v>
      </c>
      <c r="S265" s="41">
        <f t="shared" ref="S265" si="1199">SUM(O265:O265)*M265</f>
        <v>0.06</v>
      </c>
      <c r="T265" s="42">
        <f t="shared" ref="T265" si="1200">SUM(P265:P265)*M265</f>
        <v>0.18</v>
      </c>
      <c r="U265" s="42">
        <f t="shared" ref="U265" si="1201">SUM(Q265:Q265)*M265</f>
        <v>0.36</v>
      </c>
      <c r="V265" s="43">
        <f t="shared" ref="V265" si="1202">SUM(R265:R265)*M265</f>
        <v>0.6</v>
      </c>
      <c r="W265" s="44">
        <f t="shared" si="886"/>
        <v>0.6</v>
      </c>
      <c r="X265" s="117">
        <f>+S266+S268+S270</f>
        <v>0.24228</v>
      </c>
      <c r="Y265" s="46">
        <f t="shared" ref="Y265:AB265" si="1203">+T266+T268+T270</f>
        <v>0.45385999999999993</v>
      </c>
      <c r="Z265" s="47">
        <f t="shared" si="1203"/>
        <v>0.64759999999999995</v>
      </c>
      <c r="AA265" s="47">
        <f t="shared" si="1203"/>
        <v>0</v>
      </c>
      <c r="AB265" s="48">
        <f t="shared" si="1203"/>
        <v>0.64759999999999995</v>
      </c>
      <c r="AC265" s="76"/>
      <c r="AD265" s="570" t="s">
        <v>346</v>
      </c>
      <c r="AE265" s="51" t="str">
        <f t="shared" ref="AE265" si="1204">+IF(Q266&gt;Q265,"SUPERADA",IF(Q266=Q265,"EQUILIBRADA",IF(Q266&lt;Q265,"PARA MEJORAR")))</f>
        <v>SUPERADA</v>
      </c>
      <c r="AF265" s="51" t="str">
        <f>IF(COUNTIF(AE265:AE270,"PARA MEJORAR")&gt;=1,"PARA MEJORAR","BIEN")</f>
        <v>PARA MEJORAR</v>
      </c>
      <c r="AG265" s="51" t="str">
        <f>IF(COUNTIF(AF269:AF272,"PARA MEJORAR")&gt;=1,"PARA MEJORAR","BIEN")</f>
        <v>PARA MEJORAR</v>
      </c>
      <c r="AH265" s="587"/>
      <c r="AI265" s="588"/>
      <c r="AJ265" s="589"/>
      <c r="AK265" s="590"/>
      <c r="AL265" s="590"/>
      <c r="AM265" s="590"/>
      <c r="AN265" s="590"/>
      <c r="AO265" s="591"/>
    </row>
    <row r="266" spans="1:41" ht="39.950000000000003" customHeight="1" thickBot="1" x14ac:dyDescent="0.25">
      <c r="A266" s="559"/>
      <c r="B266" s="576"/>
      <c r="C266" s="577"/>
      <c r="D266" s="578"/>
      <c r="E266" s="579"/>
      <c r="F266" s="578"/>
      <c r="G266" s="580"/>
      <c r="H266" s="581"/>
      <c r="I266" s="582"/>
      <c r="J266" s="582"/>
      <c r="K266" s="583"/>
      <c r="L266" s="592"/>
      <c r="M266" s="595"/>
      <c r="N266" s="65" t="s">
        <v>48</v>
      </c>
      <c r="O266" s="193">
        <v>0.27879999999999999</v>
      </c>
      <c r="P266" s="67">
        <v>0.49809999999999999</v>
      </c>
      <c r="Q266" s="67">
        <v>0.69599999999999995</v>
      </c>
      <c r="R266" s="96">
        <v>0</v>
      </c>
      <c r="S266" s="68">
        <f t="shared" ref="S266" si="1205">SUM(O266:O266)*M265</f>
        <v>0.16727999999999998</v>
      </c>
      <c r="T266" s="69">
        <f t="shared" ref="T266" si="1206">SUM(P266:P266)*M265</f>
        <v>0.29885999999999996</v>
      </c>
      <c r="U266" s="69">
        <f t="shared" ref="U266" si="1207">SUM(Q266:Q266)*M265</f>
        <v>0.41759999999999997</v>
      </c>
      <c r="V266" s="70">
        <f t="shared" ref="V266" si="1208">SUM(R266:R266)*M265</f>
        <v>0</v>
      </c>
      <c r="W266" s="71">
        <f t="shared" si="886"/>
        <v>0.41759999999999997</v>
      </c>
      <c r="X266" s="92"/>
      <c r="Y266" s="73"/>
      <c r="Z266" s="74"/>
      <c r="AA266" s="74"/>
      <c r="AB266" s="75"/>
      <c r="AC266" s="76"/>
      <c r="AD266" s="586"/>
      <c r="AE266" s="78"/>
      <c r="AF266" s="79"/>
      <c r="AG266" s="79"/>
      <c r="AH266" s="587"/>
      <c r="AI266" s="588"/>
      <c r="AJ266" s="589"/>
      <c r="AK266" s="590"/>
      <c r="AL266" s="590"/>
      <c r="AM266" s="590"/>
      <c r="AN266" s="590"/>
      <c r="AO266" s="591"/>
    </row>
    <row r="267" spans="1:41" ht="39.950000000000003" customHeight="1" x14ac:dyDescent="0.2">
      <c r="A267" s="559"/>
      <c r="B267" s="576"/>
      <c r="C267" s="577"/>
      <c r="D267" s="578"/>
      <c r="E267" s="579"/>
      <c r="F267" s="578"/>
      <c r="G267" s="580"/>
      <c r="H267" s="581"/>
      <c r="I267" s="582"/>
      <c r="J267" s="582"/>
      <c r="K267" s="583"/>
      <c r="L267" s="614" t="s">
        <v>347</v>
      </c>
      <c r="M267" s="593">
        <v>0.1</v>
      </c>
      <c r="N267" s="36" t="s">
        <v>42</v>
      </c>
      <c r="O267" s="233">
        <v>0</v>
      </c>
      <c r="P267" s="195">
        <v>0.05</v>
      </c>
      <c r="Q267" s="195">
        <v>0.3</v>
      </c>
      <c r="R267" s="87">
        <v>1</v>
      </c>
      <c r="S267" s="88">
        <f t="shared" ref="S267" si="1209">SUM(O267:O267)*M267</f>
        <v>0</v>
      </c>
      <c r="T267" s="89">
        <f t="shared" ref="T267" si="1210">SUM(P267:P267)*M267</f>
        <v>5.000000000000001E-3</v>
      </c>
      <c r="U267" s="89">
        <f t="shared" ref="U267" si="1211">SUM(Q267:Q267)*M267</f>
        <v>0.03</v>
      </c>
      <c r="V267" s="90">
        <f t="shared" ref="V267" si="1212">SUM(R267:R267)*M267</f>
        <v>0.1</v>
      </c>
      <c r="W267" s="91">
        <f t="shared" ref="W267:W330" si="1213">MAX(S267:V267)</f>
        <v>0.1</v>
      </c>
      <c r="X267" s="92"/>
      <c r="Y267" s="73"/>
      <c r="Z267" s="74"/>
      <c r="AA267" s="74"/>
      <c r="AB267" s="75"/>
      <c r="AC267" s="76"/>
      <c r="AD267" s="594" t="s">
        <v>340</v>
      </c>
      <c r="AE267" s="51" t="str">
        <f t="shared" ref="AE267" si="1214">+IF(Q268&gt;Q267,"SUPERADA",IF(Q268=Q267,"EQUILIBRADA",IF(Q268&lt;Q267,"PARA MEJORAR")))</f>
        <v>PARA MEJORAR</v>
      </c>
      <c r="AF267" s="79"/>
      <c r="AG267" s="79"/>
      <c r="AH267" s="587"/>
      <c r="AI267" s="588"/>
      <c r="AJ267" s="589"/>
      <c r="AK267" s="590"/>
      <c r="AL267" s="590"/>
      <c r="AM267" s="590"/>
      <c r="AN267" s="590"/>
      <c r="AO267" s="591"/>
    </row>
    <row r="268" spans="1:41" ht="39.950000000000003" customHeight="1" thickBot="1" x14ac:dyDescent="0.25">
      <c r="A268" s="559"/>
      <c r="B268" s="576"/>
      <c r="C268" s="577"/>
      <c r="D268" s="578"/>
      <c r="E268" s="579"/>
      <c r="F268" s="578"/>
      <c r="G268" s="580"/>
      <c r="H268" s="581"/>
      <c r="I268" s="582"/>
      <c r="J268" s="582"/>
      <c r="K268" s="583"/>
      <c r="L268" s="614"/>
      <c r="M268" s="595"/>
      <c r="N268" s="65" t="s">
        <v>48</v>
      </c>
      <c r="O268" s="193">
        <v>0</v>
      </c>
      <c r="P268" s="67">
        <v>0.05</v>
      </c>
      <c r="Q268" s="67">
        <v>0.05</v>
      </c>
      <c r="R268" s="96">
        <v>0</v>
      </c>
      <c r="S268" s="68">
        <f t="shared" ref="S268" si="1215">SUM(O268:O268)*M267</f>
        <v>0</v>
      </c>
      <c r="T268" s="69">
        <f t="shared" ref="T268" si="1216">SUM(P268:P268)*M267</f>
        <v>5.000000000000001E-3</v>
      </c>
      <c r="U268" s="69">
        <f t="shared" ref="U268" si="1217">SUM(Q268:Q268)*M267</f>
        <v>5.000000000000001E-3</v>
      </c>
      <c r="V268" s="70">
        <f t="shared" ref="V268" si="1218">SUM(R268:R268)*M267</f>
        <v>0</v>
      </c>
      <c r="W268" s="71">
        <f t="shared" si="1213"/>
        <v>5.000000000000001E-3</v>
      </c>
      <c r="X268" s="92"/>
      <c r="Y268" s="73"/>
      <c r="Z268" s="74"/>
      <c r="AA268" s="74"/>
      <c r="AB268" s="75"/>
      <c r="AC268" s="76"/>
      <c r="AD268" s="586"/>
      <c r="AE268" s="78"/>
      <c r="AF268" s="79"/>
      <c r="AG268" s="79"/>
      <c r="AH268" s="587"/>
      <c r="AI268" s="588"/>
      <c r="AJ268" s="589"/>
      <c r="AK268" s="590"/>
      <c r="AL268" s="590"/>
      <c r="AM268" s="590"/>
      <c r="AN268" s="590"/>
      <c r="AO268" s="591"/>
    </row>
    <row r="269" spans="1:41" ht="39.950000000000003" customHeight="1" x14ac:dyDescent="0.2">
      <c r="A269" s="559"/>
      <c r="B269" s="576"/>
      <c r="C269" s="577"/>
      <c r="D269" s="578"/>
      <c r="E269" s="579"/>
      <c r="F269" s="578"/>
      <c r="G269" s="580"/>
      <c r="H269" s="581"/>
      <c r="I269" s="582"/>
      <c r="J269" s="582"/>
      <c r="K269" s="583"/>
      <c r="L269" s="614" t="s">
        <v>348</v>
      </c>
      <c r="M269" s="593">
        <v>0.3</v>
      </c>
      <c r="N269" s="36" t="s">
        <v>42</v>
      </c>
      <c r="O269" s="233">
        <v>0.25</v>
      </c>
      <c r="P269" s="85">
        <v>0.5</v>
      </c>
      <c r="Q269" s="85">
        <v>0.75</v>
      </c>
      <c r="R269" s="87">
        <v>1</v>
      </c>
      <c r="S269" s="88">
        <f t="shared" ref="S269" si="1219">SUM(O269:O269)*M269</f>
        <v>7.4999999999999997E-2</v>
      </c>
      <c r="T269" s="89">
        <f t="shared" ref="T269" si="1220">SUM(P269:P269)*M269</f>
        <v>0.15</v>
      </c>
      <c r="U269" s="89">
        <f t="shared" ref="U269" si="1221">SUM(Q269:Q269)*M269</f>
        <v>0.22499999999999998</v>
      </c>
      <c r="V269" s="90">
        <f t="shared" ref="V269" si="1222">SUM(R269:R269)*M269</f>
        <v>0.3</v>
      </c>
      <c r="W269" s="91">
        <f t="shared" si="1213"/>
        <v>0.3</v>
      </c>
      <c r="X269" s="92"/>
      <c r="Y269" s="73"/>
      <c r="Z269" s="74"/>
      <c r="AA269" s="74"/>
      <c r="AB269" s="75"/>
      <c r="AC269" s="76"/>
      <c r="AD269" s="594" t="s">
        <v>349</v>
      </c>
      <c r="AE269" s="51" t="str">
        <f t="shared" ref="AE269" si="1223">+IF(Q270&gt;Q269,"SUPERADA",IF(Q270=Q269,"EQUILIBRADA",IF(Q270&lt;Q269,"PARA MEJORAR")))</f>
        <v>EQUILIBRADA</v>
      </c>
      <c r="AF269" s="79"/>
      <c r="AG269" s="79"/>
      <c r="AH269" s="587"/>
      <c r="AI269" s="588"/>
      <c r="AJ269" s="573"/>
      <c r="AK269" s="574"/>
      <c r="AL269" s="574"/>
      <c r="AM269" s="574"/>
      <c r="AN269" s="574"/>
      <c r="AO269" s="575"/>
    </row>
    <row r="270" spans="1:41" ht="39.950000000000003" customHeight="1" thickBot="1" x14ac:dyDescent="0.25">
      <c r="A270" s="559"/>
      <c r="B270" s="576"/>
      <c r="C270" s="577"/>
      <c r="D270" s="578"/>
      <c r="E270" s="579"/>
      <c r="F270" s="578"/>
      <c r="G270" s="596"/>
      <c r="H270" s="597"/>
      <c r="I270" s="598"/>
      <c r="J270" s="598"/>
      <c r="K270" s="599"/>
      <c r="L270" s="615"/>
      <c r="M270" s="601"/>
      <c r="N270" s="65" t="s">
        <v>48</v>
      </c>
      <c r="O270" s="235">
        <v>0.25</v>
      </c>
      <c r="P270" s="107">
        <v>0.5</v>
      </c>
      <c r="Q270" s="107">
        <v>0.75</v>
      </c>
      <c r="R270" s="108">
        <v>0</v>
      </c>
      <c r="S270" s="109">
        <f t="shared" ref="S270" si="1224">SUM(O270:O270)*M269</f>
        <v>7.4999999999999997E-2</v>
      </c>
      <c r="T270" s="110">
        <f t="shared" ref="T270" si="1225">SUM(P270:P270)*M269</f>
        <v>0.15</v>
      </c>
      <c r="U270" s="110">
        <f t="shared" ref="U270" si="1226">SUM(Q270:Q270)*M269</f>
        <v>0.22499999999999998</v>
      </c>
      <c r="V270" s="111">
        <f t="shared" ref="V270" si="1227">SUM(R270:R270)*M269</f>
        <v>0</v>
      </c>
      <c r="W270" s="112">
        <f t="shared" si="1213"/>
        <v>0.22499999999999998</v>
      </c>
      <c r="X270" s="122"/>
      <c r="Y270" s="124"/>
      <c r="Z270" s="125"/>
      <c r="AA270" s="125"/>
      <c r="AB270" s="126"/>
      <c r="AC270" s="76"/>
      <c r="AD270" s="602"/>
      <c r="AE270" s="78"/>
      <c r="AF270" s="78"/>
      <c r="AG270" s="79"/>
      <c r="AH270" s="587"/>
      <c r="AI270" s="588"/>
      <c r="AJ270" s="589"/>
      <c r="AK270" s="590"/>
      <c r="AL270" s="590"/>
      <c r="AM270" s="590"/>
      <c r="AN270" s="590"/>
      <c r="AO270" s="591"/>
    </row>
    <row r="271" spans="1:41" ht="39.950000000000003" customHeight="1" thickBot="1" x14ac:dyDescent="0.25">
      <c r="A271" s="559"/>
      <c r="B271" s="576"/>
      <c r="C271" s="577"/>
      <c r="D271" s="578"/>
      <c r="E271" s="579"/>
      <c r="F271" s="578"/>
      <c r="G271" s="616" t="s">
        <v>350</v>
      </c>
      <c r="H271" s="617">
        <v>37</v>
      </c>
      <c r="I271" s="582" t="s">
        <v>351</v>
      </c>
      <c r="J271" s="582" t="s">
        <v>288</v>
      </c>
      <c r="K271" s="583">
        <f>Z271</f>
        <v>0.51375000000000004</v>
      </c>
      <c r="L271" s="584" t="s">
        <v>352</v>
      </c>
      <c r="M271" s="612">
        <v>0.25</v>
      </c>
      <c r="N271" s="36" t="s">
        <v>42</v>
      </c>
      <c r="O271" s="37">
        <v>0</v>
      </c>
      <c r="P271" s="38">
        <v>0.5</v>
      </c>
      <c r="Q271" s="38">
        <v>0.75</v>
      </c>
      <c r="R271" s="40">
        <v>1</v>
      </c>
      <c r="S271" s="41">
        <f t="shared" ref="S271" si="1228">SUM(O271:O271)*M271</f>
        <v>0</v>
      </c>
      <c r="T271" s="42">
        <f t="shared" ref="T271" si="1229">SUM(P271:P271)*M271</f>
        <v>0.125</v>
      </c>
      <c r="U271" s="42">
        <f t="shared" ref="U271" si="1230">SUM(Q271:Q271)*M271</f>
        <v>0.1875</v>
      </c>
      <c r="V271" s="43">
        <f t="shared" ref="V271" si="1231">SUM(R271:R271)*M271</f>
        <v>0.25</v>
      </c>
      <c r="W271" s="44">
        <f t="shared" si="1213"/>
        <v>0.25</v>
      </c>
      <c r="X271" s="117">
        <f>+S292+S294+S272+S274+S276+S278+S280+S282+S284+S286+S288+S290</f>
        <v>0.12000000000000002</v>
      </c>
      <c r="Y271" s="46">
        <f t="shared" ref="Y271:AB271" si="1232">+T292+T294+T272+T274+T276+T278+T280+T282+T284+T286+T288+T290</f>
        <v>0.23875000000000007</v>
      </c>
      <c r="Z271" s="47">
        <f t="shared" si="1232"/>
        <v>0.51375000000000004</v>
      </c>
      <c r="AA271" s="47">
        <f t="shared" si="1232"/>
        <v>0</v>
      </c>
      <c r="AB271" s="48">
        <f t="shared" si="1232"/>
        <v>0.51375000000000004</v>
      </c>
      <c r="AC271" s="76"/>
      <c r="AD271" s="570" t="s">
        <v>353</v>
      </c>
      <c r="AE271" s="51" t="str">
        <f t="shared" ref="AE271" si="1233">+IF(Q272&gt;Q271,"SUPERADA",IF(Q272=Q271,"EQUILIBRADA",IF(Q272&lt;Q271,"PARA MEJORAR")))</f>
        <v>PARA MEJORAR</v>
      </c>
      <c r="AF271" s="618" t="str">
        <f>IF(COUNTIF(AE271:AE294,"PARA MEJORAR")&gt;=1,"PARA MEJORAR","BIEN")</f>
        <v>PARA MEJORAR</v>
      </c>
      <c r="AG271" s="79"/>
      <c r="AH271" s="587"/>
      <c r="AI271" s="588"/>
      <c r="AJ271" s="589"/>
      <c r="AK271" s="590"/>
      <c r="AL271" s="590"/>
      <c r="AM271" s="590"/>
      <c r="AN271" s="590"/>
      <c r="AO271" s="591"/>
    </row>
    <row r="272" spans="1:41" ht="39.950000000000003" customHeight="1" thickBot="1" x14ac:dyDescent="0.25">
      <c r="A272" s="559"/>
      <c r="B272" s="576"/>
      <c r="C272" s="577"/>
      <c r="D272" s="578"/>
      <c r="E272" s="579"/>
      <c r="F272" s="578"/>
      <c r="G272" s="616"/>
      <c r="H272" s="617"/>
      <c r="I272" s="582"/>
      <c r="J272" s="582"/>
      <c r="K272" s="583"/>
      <c r="L272" s="614"/>
      <c r="M272" s="595"/>
      <c r="N272" s="65" t="s">
        <v>48</v>
      </c>
      <c r="O272" s="66">
        <v>0.4</v>
      </c>
      <c r="P272" s="67">
        <v>0.6</v>
      </c>
      <c r="Q272" s="67">
        <v>0.7</v>
      </c>
      <c r="R272" s="619">
        <v>0</v>
      </c>
      <c r="S272" s="68">
        <f t="shared" ref="S272" si="1234">SUM(O272:O272)*M271</f>
        <v>0.1</v>
      </c>
      <c r="T272" s="69">
        <f t="shared" ref="T272" si="1235">SUM(P272:P272)*M271</f>
        <v>0.15</v>
      </c>
      <c r="U272" s="69">
        <f t="shared" ref="U272" si="1236">SUM(Q272:Q272)*M271</f>
        <v>0.17499999999999999</v>
      </c>
      <c r="V272" s="70">
        <f t="shared" ref="V272" si="1237">SUM(R272:R272)*M271</f>
        <v>0</v>
      </c>
      <c r="W272" s="71">
        <f t="shared" si="1213"/>
        <v>0.17499999999999999</v>
      </c>
      <c r="X272" s="92"/>
      <c r="Y272" s="73"/>
      <c r="Z272" s="74"/>
      <c r="AA272" s="74"/>
      <c r="AB272" s="75"/>
      <c r="AC272" s="76"/>
      <c r="AD272" s="586"/>
      <c r="AE272" s="78"/>
      <c r="AF272" s="618"/>
      <c r="AG272" s="79"/>
      <c r="AH272" s="587"/>
      <c r="AI272" s="588"/>
      <c r="AJ272" s="589"/>
      <c r="AK272" s="590"/>
      <c r="AL272" s="590"/>
      <c r="AM272" s="590"/>
      <c r="AN272" s="590"/>
      <c r="AO272" s="591"/>
    </row>
    <row r="273" spans="1:41" ht="39.950000000000003" customHeight="1" thickBot="1" x14ac:dyDescent="0.25">
      <c r="A273" s="559"/>
      <c r="B273" s="576"/>
      <c r="C273" s="577"/>
      <c r="D273" s="578"/>
      <c r="E273" s="579"/>
      <c r="F273" s="578"/>
      <c r="G273" s="616"/>
      <c r="H273" s="617"/>
      <c r="I273" s="582"/>
      <c r="J273" s="582"/>
      <c r="K273" s="583"/>
      <c r="L273" s="614" t="s">
        <v>354</v>
      </c>
      <c r="M273" s="593">
        <v>2.5000000000000001E-2</v>
      </c>
      <c r="N273" s="36" t="s">
        <v>42</v>
      </c>
      <c r="O273" s="84">
        <v>0.25</v>
      </c>
      <c r="P273" s="85">
        <v>0.5</v>
      </c>
      <c r="Q273" s="85">
        <v>0.75</v>
      </c>
      <c r="R273" s="620">
        <v>1</v>
      </c>
      <c r="S273" s="88">
        <f t="shared" ref="S273" si="1238">SUM(O273:O273)*M273</f>
        <v>6.2500000000000003E-3</v>
      </c>
      <c r="T273" s="89">
        <f t="shared" ref="T273" si="1239">SUM(P273:P273)*M273</f>
        <v>1.2500000000000001E-2</v>
      </c>
      <c r="U273" s="89">
        <f t="shared" ref="U273" si="1240">SUM(Q273:Q273)*M273</f>
        <v>1.8750000000000003E-2</v>
      </c>
      <c r="V273" s="90">
        <f t="shared" ref="V273" si="1241">SUM(R273:R273)*M273</f>
        <v>2.5000000000000001E-2</v>
      </c>
      <c r="W273" s="91">
        <f t="shared" si="1213"/>
        <v>2.5000000000000001E-2</v>
      </c>
      <c r="X273" s="92"/>
      <c r="Y273" s="73"/>
      <c r="Z273" s="74"/>
      <c r="AA273" s="74"/>
      <c r="AB273" s="75"/>
      <c r="AC273" s="76"/>
      <c r="AD273" s="594" t="s">
        <v>349</v>
      </c>
      <c r="AE273" s="51" t="str">
        <f t="shared" ref="AE273" si="1242">+IF(Q274&gt;Q273,"SUPERADA",IF(Q274=Q273,"EQUILIBRADA",IF(Q274&lt;Q273,"PARA MEJORAR")))</f>
        <v>EQUILIBRADA</v>
      </c>
      <c r="AF273" s="618"/>
      <c r="AG273" s="79"/>
      <c r="AH273" s="587"/>
      <c r="AI273" s="588"/>
      <c r="AJ273" s="589"/>
      <c r="AK273" s="590"/>
      <c r="AL273" s="590"/>
      <c r="AM273" s="590"/>
      <c r="AN273" s="590"/>
      <c r="AO273" s="591"/>
    </row>
    <row r="274" spans="1:41" ht="39.950000000000003" customHeight="1" thickBot="1" x14ac:dyDescent="0.25">
      <c r="A274" s="559"/>
      <c r="B274" s="576"/>
      <c r="C274" s="577"/>
      <c r="D274" s="578"/>
      <c r="E274" s="579"/>
      <c r="F274" s="578"/>
      <c r="G274" s="616"/>
      <c r="H274" s="617"/>
      <c r="I274" s="582"/>
      <c r="J274" s="582"/>
      <c r="K274" s="583"/>
      <c r="L274" s="614"/>
      <c r="M274" s="595"/>
      <c r="N274" s="65" t="s">
        <v>48</v>
      </c>
      <c r="O274" s="66">
        <v>0.25</v>
      </c>
      <c r="P274" s="67">
        <v>0.5</v>
      </c>
      <c r="Q274" s="67">
        <v>0.75</v>
      </c>
      <c r="R274" s="619">
        <v>0</v>
      </c>
      <c r="S274" s="68">
        <f t="shared" ref="S274" si="1243">SUM(O274:O274)*M273</f>
        <v>6.2500000000000003E-3</v>
      </c>
      <c r="T274" s="69">
        <f t="shared" ref="T274" si="1244">SUM(P274:P274)*M273</f>
        <v>1.2500000000000001E-2</v>
      </c>
      <c r="U274" s="69">
        <f t="shared" ref="U274" si="1245">SUM(Q274:Q274)*M273</f>
        <v>1.8750000000000003E-2</v>
      </c>
      <c r="V274" s="70">
        <f t="shared" ref="V274" si="1246">SUM(R274:R274)*M273</f>
        <v>0</v>
      </c>
      <c r="W274" s="71">
        <f t="shared" si="1213"/>
        <v>1.8750000000000003E-2</v>
      </c>
      <c r="X274" s="92"/>
      <c r="Y274" s="73"/>
      <c r="Z274" s="74"/>
      <c r="AA274" s="74"/>
      <c r="AB274" s="75"/>
      <c r="AC274" s="76"/>
      <c r="AD274" s="586"/>
      <c r="AE274" s="78"/>
      <c r="AF274" s="618"/>
      <c r="AG274" s="79"/>
      <c r="AH274" s="587"/>
      <c r="AI274" s="588"/>
      <c r="AJ274" s="589"/>
      <c r="AK274" s="590"/>
      <c r="AL274" s="590"/>
      <c r="AM274" s="590"/>
      <c r="AN274" s="590"/>
      <c r="AO274" s="591"/>
    </row>
    <row r="275" spans="1:41" ht="39.950000000000003" customHeight="1" thickBot="1" x14ac:dyDescent="0.25">
      <c r="A275" s="559"/>
      <c r="B275" s="576"/>
      <c r="C275" s="577"/>
      <c r="D275" s="578"/>
      <c r="E275" s="579"/>
      <c r="F275" s="578"/>
      <c r="G275" s="616"/>
      <c r="H275" s="617"/>
      <c r="I275" s="582"/>
      <c r="J275" s="582"/>
      <c r="K275" s="583"/>
      <c r="L275" s="614" t="s">
        <v>355</v>
      </c>
      <c r="M275" s="593">
        <v>2.5000000000000001E-2</v>
      </c>
      <c r="N275" s="36" t="s">
        <v>42</v>
      </c>
      <c r="O275" s="84">
        <v>0.25</v>
      </c>
      <c r="P275" s="85">
        <v>0.5</v>
      </c>
      <c r="Q275" s="85">
        <v>0.75</v>
      </c>
      <c r="R275" s="620">
        <v>1</v>
      </c>
      <c r="S275" s="88">
        <f t="shared" ref="S275" si="1247">SUM(O275:O275)*M275</f>
        <v>6.2500000000000003E-3</v>
      </c>
      <c r="T275" s="89">
        <f t="shared" ref="T275" si="1248">SUM(P275:P275)*M275</f>
        <v>1.2500000000000001E-2</v>
      </c>
      <c r="U275" s="89">
        <f t="shared" ref="U275" si="1249">SUM(Q275:Q275)*M275</f>
        <v>1.8750000000000003E-2</v>
      </c>
      <c r="V275" s="90">
        <f t="shared" ref="V275" si="1250">SUM(R275:R275)*M275</f>
        <v>2.5000000000000001E-2</v>
      </c>
      <c r="W275" s="91">
        <f t="shared" si="1213"/>
        <v>2.5000000000000001E-2</v>
      </c>
      <c r="X275" s="92"/>
      <c r="Y275" s="73"/>
      <c r="Z275" s="74"/>
      <c r="AA275" s="74"/>
      <c r="AB275" s="75"/>
      <c r="AC275" s="76"/>
      <c r="AD275" s="594" t="s">
        <v>349</v>
      </c>
      <c r="AE275" s="51" t="str">
        <f t="shared" ref="AE275" si="1251">+IF(Q276&gt;Q275,"SUPERADA",IF(Q276=Q275,"EQUILIBRADA",IF(Q276&lt;Q275,"PARA MEJORAR")))</f>
        <v>EQUILIBRADA</v>
      </c>
      <c r="AF275" s="618"/>
      <c r="AG275" s="79"/>
      <c r="AH275" s="587"/>
      <c r="AI275" s="588"/>
      <c r="AJ275" s="573"/>
      <c r="AK275" s="574"/>
      <c r="AL275" s="574"/>
      <c r="AM275" s="574"/>
      <c r="AN275" s="574"/>
      <c r="AO275" s="575"/>
    </row>
    <row r="276" spans="1:41" ht="39.950000000000003" customHeight="1" thickBot="1" x14ac:dyDescent="0.25">
      <c r="A276" s="559"/>
      <c r="B276" s="576"/>
      <c r="C276" s="577"/>
      <c r="D276" s="578"/>
      <c r="E276" s="579"/>
      <c r="F276" s="578"/>
      <c r="G276" s="616"/>
      <c r="H276" s="617"/>
      <c r="I276" s="582"/>
      <c r="J276" s="582"/>
      <c r="K276" s="583"/>
      <c r="L276" s="592"/>
      <c r="M276" s="612"/>
      <c r="N276" s="65" t="s">
        <v>48</v>
      </c>
      <c r="O276" s="66">
        <v>0.25</v>
      </c>
      <c r="P276" s="67">
        <v>0.5</v>
      </c>
      <c r="Q276" s="67">
        <v>0.75</v>
      </c>
      <c r="R276" s="619">
        <v>0</v>
      </c>
      <c r="S276" s="68">
        <f t="shared" ref="S276" si="1252">SUM(O276:O276)*M275</f>
        <v>6.2500000000000003E-3</v>
      </c>
      <c r="T276" s="69">
        <f t="shared" ref="T276" si="1253">SUM(P276:P276)*M275</f>
        <v>1.2500000000000001E-2</v>
      </c>
      <c r="U276" s="69">
        <f t="shared" ref="U276" si="1254">SUM(Q276:Q276)*M275</f>
        <v>1.8750000000000003E-2</v>
      </c>
      <c r="V276" s="70">
        <f t="shared" ref="V276" si="1255">SUM(R276:R276)*M275</f>
        <v>0</v>
      </c>
      <c r="W276" s="71">
        <f t="shared" si="1213"/>
        <v>1.8750000000000003E-2</v>
      </c>
      <c r="X276" s="92"/>
      <c r="Y276" s="73"/>
      <c r="Z276" s="74"/>
      <c r="AA276" s="74"/>
      <c r="AB276" s="75"/>
      <c r="AC276" s="76"/>
      <c r="AD276" s="586"/>
      <c r="AE276" s="78"/>
      <c r="AF276" s="618"/>
      <c r="AG276" s="79"/>
      <c r="AH276" s="587"/>
      <c r="AI276" s="588"/>
      <c r="AJ276" s="589"/>
      <c r="AK276" s="590"/>
      <c r="AL276" s="590"/>
      <c r="AM276" s="590"/>
      <c r="AN276" s="590"/>
      <c r="AO276" s="591"/>
    </row>
    <row r="277" spans="1:41" ht="39.950000000000003" customHeight="1" thickBot="1" x14ac:dyDescent="0.25">
      <c r="A277" s="559"/>
      <c r="B277" s="576"/>
      <c r="C277" s="577"/>
      <c r="D277" s="578"/>
      <c r="E277" s="579"/>
      <c r="F277" s="578"/>
      <c r="G277" s="616"/>
      <c r="H277" s="617"/>
      <c r="I277" s="582"/>
      <c r="J277" s="582"/>
      <c r="K277" s="583"/>
      <c r="L277" s="614" t="s">
        <v>356</v>
      </c>
      <c r="M277" s="593">
        <v>0.25</v>
      </c>
      <c r="N277" s="36" t="s">
        <v>42</v>
      </c>
      <c r="O277" s="84">
        <v>0</v>
      </c>
      <c r="P277" s="85">
        <v>0.5</v>
      </c>
      <c r="Q277" s="85">
        <v>0.75</v>
      </c>
      <c r="R277" s="620">
        <v>1</v>
      </c>
      <c r="S277" s="88">
        <f t="shared" ref="S277" si="1256">SUM(O277:O277)*M277</f>
        <v>0</v>
      </c>
      <c r="T277" s="89">
        <f t="shared" ref="T277" si="1257">SUM(P277:P277)*M277</f>
        <v>0.125</v>
      </c>
      <c r="U277" s="89">
        <f t="shared" ref="U277" si="1258">SUM(Q277:Q277)*M277</f>
        <v>0.1875</v>
      </c>
      <c r="V277" s="90">
        <f t="shared" ref="V277" si="1259">SUM(R277:R277)*M277</f>
        <v>0.25</v>
      </c>
      <c r="W277" s="91">
        <f t="shared" si="1213"/>
        <v>0.25</v>
      </c>
      <c r="X277" s="92"/>
      <c r="Y277" s="73"/>
      <c r="Z277" s="74"/>
      <c r="AA277" s="74"/>
      <c r="AB277" s="75"/>
      <c r="AC277" s="76"/>
      <c r="AD277" s="570" t="s">
        <v>334</v>
      </c>
      <c r="AE277" s="51" t="str">
        <f t="shared" ref="AE277" si="1260">+IF(Q278&gt;Q277,"SUPERADA",IF(Q278=Q277,"EQUILIBRADA",IF(Q278&lt;Q277,"PARA MEJORAR")))</f>
        <v>EQUILIBRADA</v>
      </c>
      <c r="AF277" s="618"/>
      <c r="AG277" s="79"/>
      <c r="AH277" s="587"/>
      <c r="AI277" s="588"/>
      <c r="AJ277" s="589"/>
      <c r="AK277" s="590"/>
      <c r="AL277" s="590"/>
      <c r="AM277" s="590"/>
      <c r="AN277" s="590"/>
      <c r="AO277" s="591"/>
    </row>
    <row r="278" spans="1:41" ht="39.950000000000003" customHeight="1" thickBot="1" x14ac:dyDescent="0.25">
      <c r="A278" s="559"/>
      <c r="B278" s="576"/>
      <c r="C278" s="577"/>
      <c r="D278" s="578"/>
      <c r="E278" s="579"/>
      <c r="F278" s="578"/>
      <c r="G278" s="616"/>
      <c r="H278" s="617"/>
      <c r="I278" s="582"/>
      <c r="J278" s="582"/>
      <c r="K278" s="583"/>
      <c r="L278" s="592"/>
      <c r="M278" s="612"/>
      <c r="N278" s="65" t="s">
        <v>48</v>
      </c>
      <c r="O278" s="66">
        <v>0</v>
      </c>
      <c r="P278" s="67">
        <v>0</v>
      </c>
      <c r="Q278" s="67">
        <v>0.75</v>
      </c>
      <c r="R278" s="619">
        <v>0</v>
      </c>
      <c r="S278" s="68">
        <f t="shared" ref="S278" si="1261">SUM(O278:O278)*M277</f>
        <v>0</v>
      </c>
      <c r="T278" s="69">
        <f t="shared" ref="T278" si="1262">SUM(P278:P278)*M277</f>
        <v>0</v>
      </c>
      <c r="U278" s="69">
        <f t="shared" ref="U278" si="1263">SUM(Q278:Q278)*M277</f>
        <v>0.1875</v>
      </c>
      <c r="V278" s="70">
        <f t="shared" ref="V278" si="1264">SUM(R278:R278)*M277</f>
        <v>0</v>
      </c>
      <c r="W278" s="71">
        <f t="shared" si="1213"/>
        <v>0.1875</v>
      </c>
      <c r="X278" s="92"/>
      <c r="Y278" s="73"/>
      <c r="Z278" s="74"/>
      <c r="AA278" s="74"/>
      <c r="AB278" s="75"/>
      <c r="AC278" s="76"/>
      <c r="AD278" s="604"/>
      <c r="AE278" s="78"/>
      <c r="AF278" s="618"/>
      <c r="AG278" s="79"/>
      <c r="AH278" s="587"/>
      <c r="AI278" s="588"/>
      <c r="AJ278" s="589"/>
      <c r="AK278" s="590"/>
      <c r="AL278" s="590"/>
      <c r="AM278" s="590"/>
      <c r="AN278" s="590"/>
      <c r="AO278" s="591"/>
    </row>
    <row r="279" spans="1:41" ht="39.950000000000003" customHeight="1" thickBot="1" x14ac:dyDescent="0.25">
      <c r="A279" s="559"/>
      <c r="B279" s="576"/>
      <c r="C279" s="577"/>
      <c r="D279" s="578"/>
      <c r="E279" s="579"/>
      <c r="F279" s="578"/>
      <c r="G279" s="616"/>
      <c r="H279" s="617"/>
      <c r="I279" s="582"/>
      <c r="J279" s="582"/>
      <c r="K279" s="583"/>
      <c r="L279" s="614" t="s">
        <v>357</v>
      </c>
      <c r="M279" s="593">
        <v>2.5000000000000001E-2</v>
      </c>
      <c r="N279" s="36" t="s">
        <v>42</v>
      </c>
      <c r="O279" s="84">
        <v>0.3</v>
      </c>
      <c r="P279" s="85">
        <v>0.6</v>
      </c>
      <c r="Q279" s="85">
        <v>0.8</v>
      </c>
      <c r="R279" s="620">
        <v>1</v>
      </c>
      <c r="S279" s="88">
        <f t="shared" ref="S279" si="1265">SUM(O279:O279)*M279</f>
        <v>7.4999999999999997E-3</v>
      </c>
      <c r="T279" s="89">
        <f t="shared" ref="T279" si="1266">SUM(P279:P279)*M279</f>
        <v>1.4999999999999999E-2</v>
      </c>
      <c r="U279" s="89">
        <f t="shared" ref="U279" si="1267">SUM(Q279:Q279)*M279</f>
        <v>2.0000000000000004E-2</v>
      </c>
      <c r="V279" s="90">
        <f t="shared" ref="V279" si="1268">SUM(R279:R279)*M279</f>
        <v>2.5000000000000001E-2</v>
      </c>
      <c r="W279" s="91">
        <f t="shared" si="1213"/>
        <v>2.5000000000000001E-2</v>
      </c>
      <c r="X279" s="92"/>
      <c r="Y279" s="73"/>
      <c r="Z279" s="74"/>
      <c r="AA279" s="74"/>
      <c r="AB279" s="75"/>
      <c r="AC279" s="76"/>
      <c r="AD279" s="570" t="s">
        <v>334</v>
      </c>
      <c r="AE279" s="51" t="str">
        <f t="shared" ref="AE279" si="1269">+IF(Q280&gt;Q279,"SUPERADA",IF(Q280=Q279,"EQUILIBRADA",IF(Q280&lt;Q279,"PARA MEJORAR")))</f>
        <v>PARA MEJORAR</v>
      </c>
      <c r="AF279" s="618"/>
      <c r="AG279" s="79"/>
      <c r="AH279" s="587"/>
      <c r="AI279" s="588"/>
      <c r="AJ279" s="589"/>
      <c r="AK279" s="590"/>
      <c r="AL279" s="590"/>
      <c r="AM279" s="590"/>
      <c r="AN279" s="590"/>
      <c r="AO279" s="591"/>
    </row>
    <row r="280" spans="1:41" ht="39.950000000000003" customHeight="1" thickBot="1" x14ac:dyDescent="0.25">
      <c r="A280" s="559"/>
      <c r="B280" s="576"/>
      <c r="C280" s="577"/>
      <c r="D280" s="578"/>
      <c r="E280" s="579"/>
      <c r="F280" s="578"/>
      <c r="G280" s="616"/>
      <c r="H280" s="617"/>
      <c r="I280" s="582"/>
      <c r="J280" s="582"/>
      <c r="K280" s="583"/>
      <c r="L280" s="592"/>
      <c r="M280" s="612"/>
      <c r="N280" s="65" t="s">
        <v>48</v>
      </c>
      <c r="O280" s="66">
        <v>0.3</v>
      </c>
      <c r="P280" s="67">
        <v>0.5</v>
      </c>
      <c r="Q280" s="67">
        <v>0.75</v>
      </c>
      <c r="R280" s="619">
        <v>0</v>
      </c>
      <c r="S280" s="68">
        <f t="shared" ref="S280" si="1270">SUM(O280:O280)*M279</f>
        <v>7.4999999999999997E-3</v>
      </c>
      <c r="T280" s="69">
        <f t="shared" ref="T280" si="1271">SUM(P280:P280)*M279</f>
        <v>1.2500000000000001E-2</v>
      </c>
      <c r="U280" s="69">
        <f t="shared" ref="U280" si="1272">SUM(Q280:Q280)*M279</f>
        <v>1.8750000000000003E-2</v>
      </c>
      <c r="V280" s="70">
        <f t="shared" ref="V280" si="1273">SUM(R280:R280)*M279</f>
        <v>0</v>
      </c>
      <c r="W280" s="71">
        <f t="shared" si="1213"/>
        <v>1.8750000000000003E-2</v>
      </c>
      <c r="X280" s="92"/>
      <c r="Y280" s="73"/>
      <c r="Z280" s="74"/>
      <c r="AA280" s="74"/>
      <c r="AB280" s="75"/>
      <c r="AC280" s="76"/>
      <c r="AD280" s="604"/>
      <c r="AE280" s="78"/>
      <c r="AF280" s="618"/>
      <c r="AG280" s="79"/>
      <c r="AH280" s="587"/>
      <c r="AI280" s="588"/>
      <c r="AJ280" s="589"/>
      <c r="AK280" s="590"/>
      <c r="AL280" s="590"/>
      <c r="AM280" s="590"/>
      <c r="AN280" s="590"/>
      <c r="AO280" s="591"/>
    </row>
    <row r="281" spans="1:41" ht="39.950000000000003" customHeight="1" thickBot="1" x14ac:dyDescent="0.25">
      <c r="A281" s="559"/>
      <c r="B281" s="576"/>
      <c r="C281" s="577"/>
      <c r="D281" s="578"/>
      <c r="E281" s="579"/>
      <c r="F281" s="578"/>
      <c r="G281" s="616"/>
      <c r="H281" s="617"/>
      <c r="I281" s="582"/>
      <c r="J281" s="582"/>
      <c r="K281" s="583"/>
      <c r="L281" s="614" t="s">
        <v>358</v>
      </c>
      <c r="M281" s="593">
        <v>2.5000000000000001E-2</v>
      </c>
      <c r="N281" s="36" t="s">
        <v>42</v>
      </c>
      <c r="O281" s="84">
        <v>0.2</v>
      </c>
      <c r="P281" s="85">
        <v>0.5</v>
      </c>
      <c r="Q281" s="85">
        <v>0.8</v>
      </c>
      <c r="R281" s="620">
        <v>1</v>
      </c>
      <c r="S281" s="88">
        <f t="shared" ref="S281" si="1274">SUM(O281:O281)*M281</f>
        <v>5.000000000000001E-3</v>
      </c>
      <c r="T281" s="89">
        <f t="shared" ref="T281" si="1275">SUM(P281:P281)*M281</f>
        <v>1.2500000000000001E-2</v>
      </c>
      <c r="U281" s="89">
        <f t="shared" ref="U281" si="1276">SUM(Q281:Q281)*M281</f>
        <v>2.0000000000000004E-2</v>
      </c>
      <c r="V281" s="90">
        <f t="shared" ref="V281" si="1277">SUM(R281:R281)*M281</f>
        <v>2.5000000000000001E-2</v>
      </c>
      <c r="W281" s="91">
        <f t="shared" si="1213"/>
        <v>2.5000000000000001E-2</v>
      </c>
      <c r="X281" s="92"/>
      <c r="Y281" s="73"/>
      <c r="Z281" s="74"/>
      <c r="AA281" s="74"/>
      <c r="AB281" s="75"/>
      <c r="AC281" s="76"/>
      <c r="AD281" s="570" t="s">
        <v>359</v>
      </c>
      <c r="AE281" s="51" t="str">
        <f t="shared" ref="AE281" si="1278">+IF(Q282&gt;Q281,"SUPERADA",IF(Q282=Q281,"EQUILIBRADA",IF(Q282&lt;Q281,"PARA MEJORAR")))</f>
        <v>PARA MEJORAR</v>
      </c>
      <c r="AF281" s="618"/>
      <c r="AG281" s="79"/>
      <c r="AH281" s="587"/>
      <c r="AI281" s="588"/>
      <c r="AJ281" s="589"/>
      <c r="AK281" s="590"/>
      <c r="AL281" s="590"/>
      <c r="AM281" s="590"/>
      <c r="AN281" s="590"/>
      <c r="AO281" s="591"/>
    </row>
    <row r="282" spans="1:41" ht="39.950000000000003" customHeight="1" thickBot="1" x14ac:dyDescent="0.25">
      <c r="A282" s="559"/>
      <c r="B282" s="576"/>
      <c r="C282" s="577"/>
      <c r="D282" s="578"/>
      <c r="E282" s="579"/>
      <c r="F282" s="578"/>
      <c r="G282" s="616"/>
      <c r="H282" s="617"/>
      <c r="I282" s="582"/>
      <c r="J282" s="582"/>
      <c r="K282" s="583"/>
      <c r="L282" s="614"/>
      <c r="M282" s="612"/>
      <c r="N282" s="65" t="s">
        <v>48</v>
      </c>
      <c r="O282" s="66">
        <v>0</v>
      </c>
      <c r="P282" s="67">
        <v>0.1</v>
      </c>
      <c r="Q282" s="67">
        <v>0.1</v>
      </c>
      <c r="R282" s="619">
        <v>0</v>
      </c>
      <c r="S282" s="68">
        <f t="shared" ref="S282" si="1279">SUM(O282:O282)*M281</f>
        <v>0</v>
      </c>
      <c r="T282" s="69">
        <f t="shared" ref="T282" si="1280">SUM(P282:P282)*M281</f>
        <v>2.5000000000000005E-3</v>
      </c>
      <c r="U282" s="69">
        <f t="shared" ref="U282" si="1281">SUM(Q282:Q282)*M281</f>
        <v>2.5000000000000005E-3</v>
      </c>
      <c r="V282" s="70">
        <f t="shared" ref="V282" si="1282">SUM(R282:R282)*M281</f>
        <v>0</v>
      </c>
      <c r="W282" s="71">
        <f t="shared" si="1213"/>
        <v>2.5000000000000005E-3</v>
      </c>
      <c r="X282" s="92"/>
      <c r="Y282" s="73"/>
      <c r="Z282" s="74"/>
      <c r="AA282" s="74"/>
      <c r="AB282" s="75"/>
      <c r="AC282" s="76"/>
      <c r="AD282" s="604"/>
      <c r="AE282" s="78"/>
      <c r="AF282" s="618"/>
      <c r="AG282" s="79"/>
      <c r="AH282" s="587"/>
      <c r="AI282" s="588"/>
      <c r="AJ282" s="589"/>
      <c r="AK282" s="590"/>
      <c r="AL282" s="590"/>
      <c r="AM282" s="590"/>
      <c r="AN282" s="590"/>
      <c r="AO282" s="591"/>
    </row>
    <row r="283" spans="1:41" ht="39.950000000000003" customHeight="1" thickBot="1" x14ac:dyDescent="0.25">
      <c r="A283" s="559"/>
      <c r="B283" s="576"/>
      <c r="C283" s="577"/>
      <c r="D283" s="578"/>
      <c r="E283" s="579"/>
      <c r="F283" s="578"/>
      <c r="G283" s="616"/>
      <c r="H283" s="617"/>
      <c r="I283" s="582"/>
      <c r="J283" s="582"/>
      <c r="K283" s="583"/>
      <c r="L283" s="614" t="s">
        <v>360</v>
      </c>
      <c r="M283" s="593">
        <v>2.5000000000000001E-2</v>
      </c>
      <c r="N283" s="36" t="s">
        <v>42</v>
      </c>
      <c r="O283" s="84">
        <v>0</v>
      </c>
      <c r="P283" s="85">
        <v>0.25</v>
      </c>
      <c r="Q283" s="85">
        <v>0.5</v>
      </c>
      <c r="R283" s="620">
        <v>1</v>
      </c>
      <c r="S283" s="88">
        <f t="shared" ref="S283" si="1283">SUM(O283:O283)*M283</f>
        <v>0</v>
      </c>
      <c r="T283" s="89">
        <f t="shared" ref="T283" si="1284">SUM(P283:P283)*M283</f>
        <v>6.2500000000000003E-3</v>
      </c>
      <c r="U283" s="89">
        <f t="shared" ref="U283" si="1285">SUM(Q283:Q283)*M283</f>
        <v>1.2500000000000001E-2</v>
      </c>
      <c r="V283" s="90">
        <f t="shared" ref="V283" si="1286">SUM(R283:R283)*M283</f>
        <v>2.5000000000000001E-2</v>
      </c>
      <c r="W283" s="91">
        <f t="shared" si="1213"/>
        <v>2.5000000000000001E-2</v>
      </c>
      <c r="X283" s="92"/>
      <c r="Y283" s="73"/>
      <c r="Z283" s="74"/>
      <c r="AA283" s="74"/>
      <c r="AB283" s="75"/>
      <c r="AC283" s="76"/>
      <c r="AD283" s="570" t="s">
        <v>361</v>
      </c>
      <c r="AE283" s="51" t="str">
        <f t="shared" ref="AE283" si="1287">+IF(Q284&gt;Q283,"SUPERADA",IF(Q284=Q283,"EQUILIBRADA",IF(Q284&lt;Q283,"PARA MEJORAR")))</f>
        <v>EQUILIBRADA</v>
      </c>
      <c r="AF283" s="618"/>
      <c r="AG283" s="79"/>
      <c r="AH283" s="587"/>
      <c r="AI283" s="588"/>
      <c r="AJ283" s="589"/>
      <c r="AK283" s="590"/>
      <c r="AL283" s="590"/>
      <c r="AM283" s="590"/>
      <c r="AN283" s="590"/>
      <c r="AO283" s="591"/>
    </row>
    <row r="284" spans="1:41" ht="39.950000000000003" customHeight="1" thickBot="1" x14ac:dyDescent="0.25">
      <c r="A284" s="559"/>
      <c r="B284" s="576"/>
      <c r="C284" s="577"/>
      <c r="D284" s="578"/>
      <c r="E284" s="579"/>
      <c r="F284" s="578"/>
      <c r="G284" s="616"/>
      <c r="H284" s="617"/>
      <c r="I284" s="582"/>
      <c r="J284" s="582"/>
      <c r="K284" s="583"/>
      <c r="L284" s="614"/>
      <c r="M284" s="612"/>
      <c r="N284" s="65" t="s">
        <v>48</v>
      </c>
      <c r="O284" s="66">
        <v>0</v>
      </c>
      <c r="P284" s="67">
        <v>0.25</v>
      </c>
      <c r="Q284" s="67">
        <v>0.5</v>
      </c>
      <c r="R284" s="619">
        <v>0</v>
      </c>
      <c r="S284" s="68">
        <f t="shared" ref="S284" si="1288">SUM(O284:O284)*M283</f>
        <v>0</v>
      </c>
      <c r="T284" s="69">
        <f t="shared" ref="T284" si="1289">SUM(P284:P284)*M283</f>
        <v>6.2500000000000003E-3</v>
      </c>
      <c r="U284" s="69">
        <f t="shared" ref="U284" si="1290">SUM(Q284:Q284)*M283</f>
        <v>1.2500000000000001E-2</v>
      </c>
      <c r="V284" s="70">
        <f t="shared" ref="V284" si="1291">SUM(R284:R284)*M283</f>
        <v>0</v>
      </c>
      <c r="W284" s="71">
        <f t="shared" si="1213"/>
        <v>1.2500000000000001E-2</v>
      </c>
      <c r="X284" s="92"/>
      <c r="Y284" s="73"/>
      <c r="Z284" s="74"/>
      <c r="AA284" s="74"/>
      <c r="AB284" s="75"/>
      <c r="AC284" s="76"/>
      <c r="AD284" s="604"/>
      <c r="AE284" s="78"/>
      <c r="AF284" s="618"/>
      <c r="AG284" s="79"/>
      <c r="AH284" s="587"/>
      <c r="AI284" s="588"/>
      <c r="AJ284" s="589"/>
      <c r="AK284" s="590"/>
      <c r="AL284" s="590"/>
      <c r="AM284" s="590"/>
      <c r="AN284" s="590"/>
      <c r="AO284" s="591"/>
    </row>
    <row r="285" spans="1:41" ht="39.950000000000003" customHeight="1" thickBot="1" x14ac:dyDescent="0.25">
      <c r="A285" s="559"/>
      <c r="B285" s="576"/>
      <c r="C285" s="577"/>
      <c r="D285" s="578"/>
      <c r="E285" s="579"/>
      <c r="F285" s="578"/>
      <c r="G285" s="616"/>
      <c r="H285" s="617"/>
      <c r="I285" s="582"/>
      <c r="J285" s="582"/>
      <c r="K285" s="583"/>
      <c r="L285" s="614" t="s">
        <v>362</v>
      </c>
      <c r="M285" s="593">
        <v>0.05</v>
      </c>
      <c r="N285" s="36" t="s">
        <v>42</v>
      </c>
      <c r="O285" s="84">
        <v>0</v>
      </c>
      <c r="P285" s="85">
        <v>0.25</v>
      </c>
      <c r="Q285" s="85">
        <v>0.5</v>
      </c>
      <c r="R285" s="620">
        <v>1</v>
      </c>
      <c r="S285" s="88">
        <f t="shared" ref="S285" si="1292">SUM(O285:O285)*M285</f>
        <v>0</v>
      </c>
      <c r="T285" s="89">
        <f t="shared" ref="T285" si="1293">SUM(P285:P285)*M285</f>
        <v>1.2500000000000001E-2</v>
      </c>
      <c r="U285" s="89">
        <f t="shared" ref="U285" si="1294">SUM(Q285:Q285)*M285</f>
        <v>2.5000000000000001E-2</v>
      </c>
      <c r="V285" s="90">
        <f t="shared" ref="V285" si="1295">SUM(R285:R285)*M285</f>
        <v>0.05</v>
      </c>
      <c r="W285" s="91">
        <f t="shared" si="1213"/>
        <v>0.05</v>
      </c>
      <c r="X285" s="92"/>
      <c r="Y285" s="73"/>
      <c r="Z285" s="74"/>
      <c r="AA285" s="74"/>
      <c r="AB285" s="75"/>
      <c r="AC285" s="76"/>
      <c r="AD285" s="570" t="s">
        <v>363</v>
      </c>
      <c r="AE285" s="51" t="str">
        <f t="shared" ref="AE285" si="1296">+IF(Q286&gt;Q285,"SUPERADA",IF(Q286=Q285,"EQUILIBRADA",IF(Q286&lt;Q285,"PARA MEJORAR")))</f>
        <v>EQUILIBRADA</v>
      </c>
      <c r="AF285" s="618"/>
      <c r="AG285" s="79"/>
      <c r="AH285" s="587"/>
      <c r="AI285" s="588"/>
      <c r="AJ285" s="589"/>
      <c r="AK285" s="590"/>
      <c r="AL285" s="590"/>
      <c r="AM285" s="590"/>
      <c r="AN285" s="590"/>
      <c r="AO285" s="591"/>
    </row>
    <row r="286" spans="1:41" ht="39.950000000000003" customHeight="1" thickBot="1" x14ac:dyDescent="0.25">
      <c r="A286" s="559"/>
      <c r="B286" s="576"/>
      <c r="C286" s="577"/>
      <c r="D286" s="578"/>
      <c r="E286" s="579"/>
      <c r="F286" s="578"/>
      <c r="G286" s="616"/>
      <c r="H286" s="617"/>
      <c r="I286" s="582"/>
      <c r="J286" s="582"/>
      <c r="K286" s="583"/>
      <c r="L286" s="614"/>
      <c r="M286" s="612"/>
      <c r="N286" s="65" t="s">
        <v>48</v>
      </c>
      <c r="O286" s="66">
        <v>0</v>
      </c>
      <c r="P286" s="67">
        <v>0.25</v>
      </c>
      <c r="Q286" s="67">
        <v>0.5</v>
      </c>
      <c r="R286" s="619">
        <v>0</v>
      </c>
      <c r="S286" s="68">
        <f t="shared" ref="S286" si="1297">SUM(O286:O286)*M285</f>
        <v>0</v>
      </c>
      <c r="T286" s="69">
        <f t="shared" ref="T286" si="1298">SUM(P286:P286)*M285</f>
        <v>1.2500000000000001E-2</v>
      </c>
      <c r="U286" s="69">
        <f t="shared" ref="U286" si="1299">SUM(Q286:Q286)*M285</f>
        <v>2.5000000000000001E-2</v>
      </c>
      <c r="V286" s="70">
        <f t="shared" ref="V286" si="1300">SUM(R286:R286)*M285</f>
        <v>0</v>
      </c>
      <c r="W286" s="71">
        <f t="shared" si="1213"/>
        <v>2.5000000000000001E-2</v>
      </c>
      <c r="X286" s="92"/>
      <c r="Y286" s="73"/>
      <c r="Z286" s="74"/>
      <c r="AA286" s="74"/>
      <c r="AB286" s="75"/>
      <c r="AC286" s="76"/>
      <c r="AD286" s="604"/>
      <c r="AE286" s="78"/>
      <c r="AF286" s="618"/>
      <c r="AG286" s="79"/>
      <c r="AH286" s="587"/>
      <c r="AI286" s="588"/>
      <c r="AJ286" s="589"/>
      <c r="AK286" s="590"/>
      <c r="AL286" s="590"/>
      <c r="AM286" s="590"/>
      <c r="AN286" s="590"/>
      <c r="AO286" s="591"/>
    </row>
    <row r="287" spans="1:41" ht="39.950000000000003" customHeight="1" thickBot="1" x14ac:dyDescent="0.25">
      <c r="A287" s="559"/>
      <c r="B287" s="576"/>
      <c r="C287" s="577"/>
      <c r="D287" s="578"/>
      <c r="E287" s="579"/>
      <c r="F287" s="578"/>
      <c r="G287" s="616"/>
      <c r="H287" s="617"/>
      <c r="I287" s="582"/>
      <c r="J287" s="582"/>
      <c r="K287" s="583"/>
      <c r="L287" s="614" t="s">
        <v>364</v>
      </c>
      <c r="M287" s="593">
        <v>2.5000000000000001E-2</v>
      </c>
      <c r="N287" s="36" t="s">
        <v>42</v>
      </c>
      <c r="O287" s="84">
        <v>0</v>
      </c>
      <c r="P287" s="85">
        <v>0.25</v>
      </c>
      <c r="Q287" s="85">
        <v>0.5</v>
      </c>
      <c r="R287" s="620">
        <v>1</v>
      </c>
      <c r="S287" s="88">
        <f t="shared" ref="S287" si="1301">SUM(O287:O287)*M287</f>
        <v>0</v>
      </c>
      <c r="T287" s="89">
        <f t="shared" ref="T287" si="1302">SUM(P287:P287)*M287</f>
        <v>6.2500000000000003E-3</v>
      </c>
      <c r="U287" s="89">
        <f t="shared" ref="U287" si="1303">SUM(Q287:Q287)*M287</f>
        <v>1.2500000000000001E-2</v>
      </c>
      <c r="V287" s="90">
        <f t="shared" ref="V287" si="1304">SUM(R287:R287)*M287</f>
        <v>2.5000000000000001E-2</v>
      </c>
      <c r="W287" s="91">
        <f t="shared" si="1213"/>
        <v>2.5000000000000001E-2</v>
      </c>
      <c r="X287" s="92"/>
      <c r="Y287" s="73"/>
      <c r="Z287" s="74"/>
      <c r="AA287" s="74"/>
      <c r="AB287" s="75"/>
      <c r="AC287" s="76"/>
      <c r="AD287" s="570" t="s">
        <v>363</v>
      </c>
      <c r="AE287" s="51" t="str">
        <f t="shared" ref="AE287" si="1305">+IF(Q288&gt;Q287,"SUPERADA",IF(Q288=Q287,"EQUILIBRADA",IF(Q288&lt;Q287,"PARA MEJORAR")))</f>
        <v>PARA MEJORAR</v>
      </c>
      <c r="AF287" s="618"/>
      <c r="AG287" s="79"/>
      <c r="AH287" s="587"/>
      <c r="AI287" s="588"/>
      <c r="AJ287" s="589"/>
      <c r="AK287" s="590"/>
      <c r="AL287" s="590"/>
      <c r="AM287" s="590"/>
      <c r="AN287" s="590"/>
      <c r="AO287" s="591"/>
    </row>
    <row r="288" spans="1:41" ht="39.950000000000003" customHeight="1" thickBot="1" x14ac:dyDescent="0.25">
      <c r="A288" s="559"/>
      <c r="B288" s="576"/>
      <c r="C288" s="577"/>
      <c r="D288" s="578"/>
      <c r="E288" s="579"/>
      <c r="F288" s="578"/>
      <c r="G288" s="616"/>
      <c r="H288" s="617"/>
      <c r="I288" s="582"/>
      <c r="J288" s="582"/>
      <c r="K288" s="583"/>
      <c r="L288" s="614"/>
      <c r="M288" s="612"/>
      <c r="N288" s="65" t="s">
        <v>48</v>
      </c>
      <c r="O288" s="66">
        <v>0</v>
      </c>
      <c r="P288" s="67">
        <v>0.2</v>
      </c>
      <c r="Q288" s="67">
        <v>0.2</v>
      </c>
      <c r="R288" s="619">
        <v>0</v>
      </c>
      <c r="S288" s="68">
        <f t="shared" ref="S288" si="1306">SUM(O288:O288)*M287</f>
        <v>0</v>
      </c>
      <c r="T288" s="69">
        <f t="shared" ref="T288" si="1307">SUM(P288:P288)*M287</f>
        <v>5.000000000000001E-3</v>
      </c>
      <c r="U288" s="69">
        <f t="shared" ref="U288" si="1308">SUM(Q288:Q288)*M287</f>
        <v>5.000000000000001E-3</v>
      </c>
      <c r="V288" s="70">
        <f t="shared" ref="V288" si="1309">SUM(R288:R288)*M287</f>
        <v>0</v>
      </c>
      <c r="W288" s="71">
        <f t="shared" si="1213"/>
        <v>5.000000000000001E-3</v>
      </c>
      <c r="X288" s="92"/>
      <c r="Y288" s="73"/>
      <c r="Z288" s="74"/>
      <c r="AA288" s="74"/>
      <c r="AB288" s="75"/>
      <c r="AC288" s="76"/>
      <c r="AD288" s="604"/>
      <c r="AE288" s="78"/>
      <c r="AF288" s="618"/>
      <c r="AG288" s="79"/>
      <c r="AH288" s="587"/>
      <c r="AI288" s="588"/>
      <c r="AJ288" s="589"/>
      <c r="AK288" s="590"/>
      <c r="AL288" s="590"/>
      <c r="AM288" s="590"/>
      <c r="AN288" s="590"/>
      <c r="AO288" s="591"/>
    </row>
    <row r="289" spans="1:41" ht="39.950000000000003" customHeight="1" thickBot="1" x14ac:dyDescent="0.25">
      <c r="A289" s="559"/>
      <c r="B289" s="576"/>
      <c r="C289" s="577"/>
      <c r="D289" s="578"/>
      <c r="E289" s="579"/>
      <c r="F289" s="578"/>
      <c r="G289" s="616"/>
      <c r="H289" s="617"/>
      <c r="I289" s="582"/>
      <c r="J289" s="582"/>
      <c r="K289" s="583"/>
      <c r="L289" s="614" t="s">
        <v>365</v>
      </c>
      <c r="M289" s="593">
        <v>0.05</v>
      </c>
      <c r="N289" s="36" t="s">
        <v>42</v>
      </c>
      <c r="O289" s="84">
        <v>0</v>
      </c>
      <c r="P289" s="85">
        <v>0.25</v>
      </c>
      <c r="Q289" s="85">
        <v>0.75</v>
      </c>
      <c r="R289" s="620">
        <v>1</v>
      </c>
      <c r="S289" s="88">
        <f t="shared" ref="S289" si="1310">SUM(O289:O289)*M289</f>
        <v>0</v>
      </c>
      <c r="T289" s="89">
        <f t="shared" ref="T289" si="1311">SUM(P289:P289)*M289</f>
        <v>1.2500000000000001E-2</v>
      </c>
      <c r="U289" s="89">
        <f t="shared" ref="U289" si="1312">SUM(Q289:Q289)*M289</f>
        <v>3.7500000000000006E-2</v>
      </c>
      <c r="V289" s="90">
        <f t="shared" ref="V289" si="1313">SUM(R289:R289)*M289</f>
        <v>0.05</v>
      </c>
      <c r="W289" s="91">
        <f t="shared" si="1213"/>
        <v>0.05</v>
      </c>
      <c r="X289" s="92"/>
      <c r="Y289" s="73"/>
      <c r="Z289" s="74"/>
      <c r="AA289" s="74"/>
      <c r="AB289" s="75"/>
      <c r="AC289" s="76"/>
      <c r="AD289" s="570" t="s">
        <v>334</v>
      </c>
      <c r="AE289" s="51" t="str">
        <f t="shared" ref="AE289" si="1314">+IF(Q290&gt;Q289,"SUPERADA",IF(Q290=Q289,"EQUILIBRADA",IF(Q290&lt;Q289,"PARA MEJORAR")))</f>
        <v>EQUILIBRADA</v>
      </c>
      <c r="AF289" s="618"/>
      <c r="AG289" s="79"/>
      <c r="AH289" s="587"/>
      <c r="AI289" s="588"/>
      <c r="AJ289" s="589"/>
      <c r="AK289" s="590"/>
      <c r="AL289" s="590"/>
      <c r="AM289" s="590"/>
      <c r="AN289" s="590"/>
      <c r="AO289" s="591"/>
    </row>
    <row r="290" spans="1:41" ht="39.950000000000003" customHeight="1" thickBot="1" x14ac:dyDescent="0.25">
      <c r="A290" s="559"/>
      <c r="B290" s="576"/>
      <c r="C290" s="577"/>
      <c r="D290" s="578"/>
      <c r="E290" s="579"/>
      <c r="F290" s="578"/>
      <c r="G290" s="616"/>
      <c r="H290" s="617"/>
      <c r="I290" s="582"/>
      <c r="J290" s="582"/>
      <c r="K290" s="583"/>
      <c r="L290" s="614"/>
      <c r="M290" s="612"/>
      <c r="N290" s="65" t="s">
        <v>48</v>
      </c>
      <c r="O290" s="66">
        <v>0</v>
      </c>
      <c r="P290" s="67">
        <v>0.25</v>
      </c>
      <c r="Q290" s="67">
        <v>0.75</v>
      </c>
      <c r="R290" s="619">
        <v>0</v>
      </c>
      <c r="S290" s="68">
        <f t="shared" ref="S290" si="1315">SUM(O290:O290)*M289</f>
        <v>0</v>
      </c>
      <c r="T290" s="69">
        <f t="shared" ref="T290" si="1316">SUM(P290:P290)*M289</f>
        <v>1.2500000000000001E-2</v>
      </c>
      <c r="U290" s="69">
        <f t="shared" ref="U290" si="1317">SUM(Q290:Q290)*M289</f>
        <v>3.7500000000000006E-2</v>
      </c>
      <c r="V290" s="70">
        <f t="shared" ref="V290" si="1318">SUM(R290:R290)*M289</f>
        <v>0</v>
      </c>
      <c r="W290" s="71">
        <f t="shared" si="1213"/>
        <v>3.7500000000000006E-2</v>
      </c>
      <c r="X290" s="92"/>
      <c r="Y290" s="73"/>
      <c r="Z290" s="74"/>
      <c r="AA290" s="74"/>
      <c r="AB290" s="75"/>
      <c r="AC290" s="76"/>
      <c r="AD290" s="604"/>
      <c r="AE290" s="78"/>
      <c r="AF290" s="618"/>
      <c r="AG290" s="79"/>
      <c r="AH290" s="587"/>
      <c r="AI290" s="588"/>
      <c r="AJ290" s="589"/>
      <c r="AK290" s="590"/>
      <c r="AL290" s="590"/>
      <c r="AM290" s="590"/>
      <c r="AN290" s="590"/>
      <c r="AO290" s="591"/>
    </row>
    <row r="291" spans="1:41" ht="39.950000000000003" customHeight="1" thickBot="1" x14ac:dyDescent="0.25">
      <c r="A291" s="559"/>
      <c r="B291" s="576"/>
      <c r="C291" s="577"/>
      <c r="D291" s="578"/>
      <c r="E291" s="579"/>
      <c r="F291" s="578"/>
      <c r="G291" s="616"/>
      <c r="H291" s="617"/>
      <c r="I291" s="582"/>
      <c r="J291" s="582"/>
      <c r="K291" s="583"/>
      <c r="L291" s="614" t="s">
        <v>366</v>
      </c>
      <c r="M291" s="593">
        <v>0.2</v>
      </c>
      <c r="N291" s="36" t="s">
        <v>42</v>
      </c>
      <c r="O291" s="84">
        <v>0</v>
      </c>
      <c r="P291" s="85">
        <v>0</v>
      </c>
      <c r="Q291" s="85">
        <v>0</v>
      </c>
      <c r="R291" s="620">
        <v>1</v>
      </c>
      <c r="S291" s="88">
        <f t="shared" ref="S291" si="1319">SUM(O291:O291)*M291</f>
        <v>0</v>
      </c>
      <c r="T291" s="89">
        <f t="shared" ref="T291" si="1320">SUM(P291:P291)*M291</f>
        <v>0</v>
      </c>
      <c r="U291" s="89">
        <f t="shared" ref="U291" si="1321">SUM(Q291:Q291)*M291</f>
        <v>0</v>
      </c>
      <c r="V291" s="90">
        <f t="shared" ref="V291" si="1322">SUM(R291:R291)*M291</f>
        <v>0.2</v>
      </c>
      <c r="W291" s="91">
        <f t="shared" si="1213"/>
        <v>0.2</v>
      </c>
      <c r="X291" s="92"/>
      <c r="Y291" s="73"/>
      <c r="Z291" s="74"/>
      <c r="AA291" s="74"/>
      <c r="AB291" s="75"/>
      <c r="AC291" s="76"/>
      <c r="AD291" s="570" t="s">
        <v>367</v>
      </c>
      <c r="AE291" s="51" t="str">
        <f t="shared" ref="AE291" si="1323">+IF(Q292&gt;Q291,"SUPERADA",IF(Q292=Q291,"EQUILIBRADA",IF(Q292&lt;Q291,"PARA MEJORAR")))</f>
        <v>EQUILIBRADA</v>
      </c>
      <c r="AF291" s="618"/>
      <c r="AG291" s="79"/>
      <c r="AH291" s="587"/>
      <c r="AI291" s="588"/>
      <c r="AJ291" s="589"/>
      <c r="AK291" s="590"/>
      <c r="AL291" s="590"/>
      <c r="AM291" s="590"/>
      <c r="AN291" s="590"/>
      <c r="AO291" s="591"/>
    </row>
    <row r="292" spans="1:41" ht="39.950000000000003" customHeight="1" thickBot="1" x14ac:dyDescent="0.25">
      <c r="A292" s="559"/>
      <c r="B292" s="576"/>
      <c r="C292" s="577"/>
      <c r="D292" s="578"/>
      <c r="E292" s="579"/>
      <c r="F292" s="578"/>
      <c r="G292" s="616"/>
      <c r="H292" s="617"/>
      <c r="I292" s="582"/>
      <c r="J292" s="582"/>
      <c r="K292" s="583"/>
      <c r="L292" s="614"/>
      <c r="M292" s="612"/>
      <c r="N292" s="65" t="s">
        <v>48</v>
      </c>
      <c r="O292" s="66">
        <v>0</v>
      </c>
      <c r="P292" s="67">
        <v>0</v>
      </c>
      <c r="Q292" s="67">
        <v>0</v>
      </c>
      <c r="R292" s="619">
        <v>0</v>
      </c>
      <c r="S292" s="68">
        <f t="shared" ref="S292" si="1324">SUM(O292:O292)*M291</f>
        <v>0</v>
      </c>
      <c r="T292" s="69">
        <f t="shared" ref="T292" si="1325">SUM(P292:P292)*M291</f>
        <v>0</v>
      </c>
      <c r="U292" s="69">
        <f t="shared" ref="U292" si="1326">SUM(Q292:Q292)*M291</f>
        <v>0</v>
      </c>
      <c r="V292" s="70">
        <f t="shared" ref="V292" si="1327">SUM(R292:R292)*M291</f>
        <v>0</v>
      </c>
      <c r="W292" s="71">
        <f t="shared" si="1213"/>
        <v>0</v>
      </c>
      <c r="X292" s="92"/>
      <c r="Y292" s="73"/>
      <c r="Z292" s="74"/>
      <c r="AA292" s="74"/>
      <c r="AB292" s="75"/>
      <c r="AC292" s="76"/>
      <c r="AD292" s="604"/>
      <c r="AE292" s="78"/>
      <c r="AF292" s="618"/>
      <c r="AG292" s="79"/>
      <c r="AH292" s="587"/>
      <c r="AI292" s="588"/>
      <c r="AJ292" s="589"/>
      <c r="AK292" s="590"/>
      <c r="AL292" s="590"/>
      <c r="AM292" s="590"/>
      <c r="AN292" s="590"/>
      <c r="AO292" s="591"/>
    </row>
    <row r="293" spans="1:41" ht="39.950000000000003" customHeight="1" thickBot="1" x14ac:dyDescent="0.25">
      <c r="A293" s="559"/>
      <c r="B293" s="576"/>
      <c r="C293" s="577"/>
      <c r="D293" s="578"/>
      <c r="E293" s="579"/>
      <c r="F293" s="578"/>
      <c r="G293" s="616"/>
      <c r="H293" s="617"/>
      <c r="I293" s="582"/>
      <c r="J293" s="582"/>
      <c r="K293" s="583"/>
      <c r="L293" s="614" t="s">
        <v>368</v>
      </c>
      <c r="M293" s="593">
        <v>0.05</v>
      </c>
      <c r="N293" s="36" t="s">
        <v>42</v>
      </c>
      <c r="O293" s="84">
        <v>0</v>
      </c>
      <c r="P293" s="85">
        <v>0.25</v>
      </c>
      <c r="Q293" s="85">
        <v>0.75</v>
      </c>
      <c r="R293" s="620">
        <v>1</v>
      </c>
      <c r="S293" s="88">
        <f t="shared" ref="S293" si="1328">SUM(O293:O293)*M293</f>
        <v>0</v>
      </c>
      <c r="T293" s="89">
        <f t="shared" ref="T293" si="1329">SUM(P293:P293)*M293</f>
        <v>1.2500000000000001E-2</v>
      </c>
      <c r="U293" s="89">
        <f t="shared" ref="U293" si="1330">SUM(Q293:Q293)*M293</f>
        <v>3.7500000000000006E-2</v>
      </c>
      <c r="V293" s="90">
        <f t="shared" ref="V293" si="1331">SUM(R293:R293)*M293</f>
        <v>0.05</v>
      </c>
      <c r="W293" s="91">
        <f t="shared" si="1213"/>
        <v>0.05</v>
      </c>
      <c r="X293" s="92"/>
      <c r="Y293" s="73"/>
      <c r="Z293" s="74"/>
      <c r="AA293" s="74"/>
      <c r="AB293" s="75"/>
      <c r="AC293" s="76"/>
      <c r="AD293" s="570" t="s">
        <v>363</v>
      </c>
      <c r="AE293" s="51" t="str">
        <f t="shared" ref="AE293" si="1332">+IF(Q294&gt;Q293,"SUPERADA",IF(Q294=Q293,"EQUILIBRADA",IF(Q294&lt;Q293,"PARA MEJORAR")))</f>
        <v>PARA MEJORAR</v>
      </c>
      <c r="AF293" s="618"/>
      <c r="AG293" s="79"/>
      <c r="AH293" s="587"/>
      <c r="AI293" s="588"/>
      <c r="AJ293" s="589"/>
      <c r="AK293" s="590"/>
      <c r="AL293" s="590"/>
      <c r="AM293" s="590"/>
      <c r="AN293" s="590"/>
      <c r="AO293" s="591"/>
    </row>
    <row r="294" spans="1:41" ht="39.950000000000003" customHeight="1" thickBot="1" x14ac:dyDescent="0.25">
      <c r="A294" s="559"/>
      <c r="B294" s="576"/>
      <c r="C294" s="577"/>
      <c r="D294" s="578"/>
      <c r="E294" s="579"/>
      <c r="F294" s="578"/>
      <c r="G294" s="616"/>
      <c r="H294" s="617"/>
      <c r="I294" s="582"/>
      <c r="J294" s="582"/>
      <c r="K294" s="583"/>
      <c r="L294" s="592"/>
      <c r="M294" s="612"/>
      <c r="N294" s="65" t="s">
        <v>48</v>
      </c>
      <c r="O294" s="106">
        <v>0</v>
      </c>
      <c r="P294" s="107">
        <v>0.25</v>
      </c>
      <c r="Q294" s="107">
        <v>0.25</v>
      </c>
      <c r="R294" s="621">
        <v>0</v>
      </c>
      <c r="S294" s="109">
        <f t="shared" ref="S294" si="1333">SUM(O294:O294)*M293</f>
        <v>0</v>
      </c>
      <c r="T294" s="110">
        <f t="shared" ref="T294" si="1334">SUM(P294:P294)*M293</f>
        <v>1.2500000000000001E-2</v>
      </c>
      <c r="U294" s="110">
        <f t="shared" ref="U294" si="1335">SUM(Q294:Q294)*M293</f>
        <v>1.2500000000000001E-2</v>
      </c>
      <c r="V294" s="111">
        <f t="shared" ref="V294" si="1336">SUM(R294:R294)*M293</f>
        <v>0</v>
      </c>
      <c r="W294" s="112">
        <f t="shared" si="1213"/>
        <v>1.2500000000000001E-2</v>
      </c>
      <c r="X294" s="92"/>
      <c r="Y294" s="73"/>
      <c r="Z294" s="74"/>
      <c r="AA294" s="74"/>
      <c r="AB294" s="75"/>
      <c r="AC294" s="76"/>
      <c r="AD294" s="604"/>
      <c r="AE294" s="78"/>
      <c r="AF294" s="618"/>
      <c r="AG294" s="79"/>
      <c r="AH294" s="587"/>
      <c r="AI294" s="588"/>
      <c r="AJ294" s="589"/>
      <c r="AK294" s="590"/>
      <c r="AL294" s="590"/>
      <c r="AM294" s="590"/>
      <c r="AN294" s="590"/>
      <c r="AO294" s="591"/>
    </row>
    <row r="295" spans="1:41" ht="39.950000000000003" customHeight="1" x14ac:dyDescent="0.2">
      <c r="A295" s="559"/>
      <c r="B295" s="576"/>
      <c r="C295" s="577"/>
      <c r="D295" s="578"/>
      <c r="E295" s="579"/>
      <c r="F295" s="578"/>
      <c r="G295" s="564" t="s">
        <v>369</v>
      </c>
      <c r="H295" s="622">
        <v>38</v>
      </c>
      <c r="I295" s="566" t="s">
        <v>370</v>
      </c>
      <c r="J295" s="566" t="s">
        <v>288</v>
      </c>
      <c r="K295" s="567">
        <f>Z295</f>
        <v>0.2</v>
      </c>
      <c r="L295" s="613" t="s">
        <v>371</v>
      </c>
      <c r="M295" s="603">
        <v>0.1</v>
      </c>
      <c r="N295" s="36" t="s">
        <v>42</v>
      </c>
      <c r="O295" s="84">
        <v>0</v>
      </c>
      <c r="P295" s="85">
        <v>0.2</v>
      </c>
      <c r="Q295" s="85">
        <v>0.6</v>
      </c>
      <c r="R295" s="87">
        <v>1</v>
      </c>
      <c r="S295" s="41">
        <f t="shared" ref="S295" si="1337">SUM(O295:O295)*M295</f>
        <v>0</v>
      </c>
      <c r="T295" s="42">
        <f t="shared" ref="T295" si="1338">SUM(P295:P295)*M295</f>
        <v>2.0000000000000004E-2</v>
      </c>
      <c r="U295" s="42">
        <f t="shared" ref="U295" si="1339">SUM(Q295:Q295)*M295</f>
        <v>0.06</v>
      </c>
      <c r="V295" s="43">
        <f t="shared" ref="V295" si="1340">SUM(R295:R295)*M295</f>
        <v>0.1</v>
      </c>
      <c r="W295" s="44">
        <f t="shared" si="1213"/>
        <v>0.1</v>
      </c>
      <c r="X295" s="313">
        <f>+S296+S298+S300+S302</f>
        <v>0</v>
      </c>
      <c r="Y295" s="274">
        <f t="shared" ref="Y295:AB295" si="1341">+T296+T298+T300+T302</f>
        <v>0.2</v>
      </c>
      <c r="Z295" s="275">
        <f t="shared" si="1341"/>
        <v>0.2</v>
      </c>
      <c r="AA295" s="275">
        <f t="shared" si="1341"/>
        <v>0</v>
      </c>
      <c r="AB295" s="351">
        <f t="shared" si="1341"/>
        <v>0.2</v>
      </c>
      <c r="AC295" s="76"/>
      <c r="AD295" s="570" t="s">
        <v>372</v>
      </c>
      <c r="AE295" s="51" t="str">
        <f t="shared" ref="AE295" si="1342">+IF(Q296&gt;Q295,"SUPERADA",IF(Q296=Q295,"EQUILIBRADA",IF(Q296&lt;Q295,"PARA MEJORAR")))</f>
        <v>PARA MEJORAR</v>
      </c>
      <c r="AF295" s="51" t="str">
        <f>IF(COUNTIF(AE295:AE302,"PARA MEJORAR")&gt;=1,"PARA MEJORAR","BIEN")</f>
        <v>PARA MEJORAR</v>
      </c>
      <c r="AG295" s="79"/>
      <c r="AH295" s="587"/>
      <c r="AI295" s="588"/>
      <c r="AJ295" s="589"/>
      <c r="AK295" s="590"/>
      <c r="AL295" s="590"/>
      <c r="AM295" s="590"/>
      <c r="AN295" s="590"/>
      <c r="AO295" s="591"/>
    </row>
    <row r="296" spans="1:41" ht="39.950000000000003" customHeight="1" thickBot="1" x14ac:dyDescent="0.25">
      <c r="A296" s="559"/>
      <c r="B296" s="576"/>
      <c r="C296" s="577"/>
      <c r="D296" s="578"/>
      <c r="E296" s="579"/>
      <c r="F296" s="578"/>
      <c r="G296" s="580"/>
      <c r="H296" s="617"/>
      <c r="I296" s="582"/>
      <c r="J296" s="582"/>
      <c r="K296" s="583"/>
      <c r="L296" s="614"/>
      <c r="M296" s="612"/>
      <c r="N296" s="65" t="s">
        <v>48</v>
      </c>
      <c r="O296" s="66">
        <v>0</v>
      </c>
      <c r="P296" s="67">
        <v>0.2</v>
      </c>
      <c r="Q296" s="67">
        <v>0.2</v>
      </c>
      <c r="R296" s="96">
        <v>0</v>
      </c>
      <c r="S296" s="68">
        <f t="shared" ref="S296" si="1343">SUM(O296:O296)*M295</f>
        <v>0</v>
      </c>
      <c r="T296" s="69">
        <f t="shared" ref="T296" si="1344">SUM(P296:P296)*M295</f>
        <v>2.0000000000000004E-2</v>
      </c>
      <c r="U296" s="69">
        <f t="shared" ref="U296" si="1345">SUM(Q296:Q296)*M295</f>
        <v>2.0000000000000004E-2</v>
      </c>
      <c r="V296" s="70">
        <f t="shared" ref="V296" si="1346">SUM(R296:R296)*M295</f>
        <v>0</v>
      </c>
      <c r="W296" s="71">
        <f t="shared" si="1213"/>
        <v>2.0000000000000004E-2</v>
      </c>
      <c r="X296" s="272"/>
      <c r="Y296" s="288"/>
      <c r="Z296" s="289"/>
      <c r="AA296" s="289"/>
      <c r="AB296" s="276"/>
      <c r="AC296" s="76"/>
      <c r="AD296" s="604"/>
      <c r="AE296" s="78"/>
      <c r="AF296" s="79"/>
      <c r="AG296" s="79"/>
      <c r="AH296" s="587"/>
      <c r="AI296" s="588"/>
      <c r="AJ296" s="589"/>
      <c r="AK296" s="590"/>
      <c r="AL296" s="590"/>
      <c r="AM296" s="590"/>
      <c r="AN296" s="590"/>
      <c r="AO296" s="591"/>
    </row>
    <row r="297" spans="1:41" ht="39.950000000000003" customHeight="1" x14ac:dyDescent="0.2">
      <c r="A297" s="559"/>
      <c r="B297" s="576"/>
      <c r="C297" s="577"/>
      <c r="D297" s="578"/>
      <c r="E297" s="579"/>
      <c r="F297" s="578"/>
      <c r="G297" s="580"/>
      <c r="H297" s="617"/>
      <c r="I297" s="582"/>
      <c r="J297" s="582"/>
      <c r="K297" s="583"/>
      <c r="L297" s="614" t="s">
        <v>373</v>
      </c>
      <c r="M297" s="593">
        <v>0.2</v>
      </c>
      <c r="N297" s="36" t="s">
        <v>42</v>
      </c>
      <c r="O297" s="84">
        <v>0</v>
      </c>
      <c r="P297" s="85">
        <v>0.2</v>
      </c>
      <c r="Q297" s="85">
        <v>0.6</v>
      </c>
      <c r="R297" s="87">
        <v>1</v>
      </c>
      <c r="S297" s="88">
        <f t="shared" ref="S297" si="1347">SUM(O297:O297)*M297</f>
        <v>0</v>
      </c>
      <c r="T297" s="89">
        <f t="shared" ref="T297" si="1348">SUM(P297:P297)*M297</f>
        <v>4.0000000000000008E-2</v>
      </c>
      <c r="U297" s="89">
        <f t="shared" ref="U297" si="1349">SUM(Q297:Q297)*M297</f>
        <v>0.12</v>
      </c>
      <c r="V297" s="90">
        <f t="shared" ref="V297" si="1350">SUM(R297:R297)*M297</f>
        <v>0.2</v>
      </c>
      <c r="W297" s="91">
        <f t="shared" si="1213"/>
        <v>0.2</v>
      </c>
      <c r="X297" s="272"/>
      <c r="Y297" s="288"/>
      <c r="Z297" s="289"/>
      <c r="AA297" s="289"/>
      <c r="AB297" s="276"/>
      <c r="AC297" s="76"/>
      <c r="AD297" s="604"/>
      <c r="AE297" s="51" t="str">
        <f t="shared" ref="AE297" si="1351">+IF(Q298&gt;Q297,"SUPERADA",IF(Q298=Q297,"EQUILIBRADA",IF(Q298&lt;Q297,"PARA MEJORAR")))</f>
        <v>PARA MEJORAR</v>
      </c>
      <c r="AF297" s="79"/>
      <c r="AG297" s="79"/>
      <c r="AH297" s="587"/>
      <c r="AI297" s="588"/>
      <c r="AJ297" s="589"/>
      <c r="AK297" s="590"/>
      <c r="AL297" s="590"/>
      <c r="AM297" s="590"/>
      <c r="AN297" s="590"/>
      <c r="AO297" s="591"/>
    </row>
    <row r="298" spans="1:41" ht="39.950000000000003" customHeight="1" thickBot="1" x14ac:dyDescent="0.25">
      <c r="A298" s="559"/>
      <c r="B298" s="576"/>
      <c r="C298" s="577"/>
      <c r="D298" s="578"/>
      <c r="E298" s="579"/>
      <c r="F298" s="578"/>
      <c r="G298" s="580"/>
      <c r="H298" s="617"/>
      <c r="I298" s="582"/>
      <c r="J298" s="582"/>
      <c r="K298" s="583"/>
      <c r="L298" s="614"/>
      <c r="M298" s="612"/>
      <c r="N298" s="65" t="s">
        <v>48</v>
      </c>
      <c r="O298" s="66">
        <v>0</v>
      </c>
      <c r="P298" s="67">
        <v>0.2</v>
      </c>
      <c r="Q298" s="67">
        <v>0.2</v>
      </c>
      <c r="R298" s="96">
        <v>0</v>
      </c>
      <c r="S298" s="68">
        <f t="shared" ref="S298" si="1352">SUM(O298:O298)*M297</f>
        <v>0</v>
      </c>
      <c r="T298" s="69">
        <f t="shared" ref="T298" si="1353">SUM(P298:P298)*M297</f>
        <v>4.0000000000000008E-2</v>
      </c>
      <c r="U298" s="69">
        <f t="shared" ref="U298" si="1354">SUM(Q298:Q298)*M297</f>
        <v>4.0000000000000008E-2</v>
      </c>
      <c r="V298" s="70">
        <f t="shared" ref="V298" si="1355">SUM(R298:R298)*M297</f>
        <v>0</v>
      </c>
      <c r="W298" s="71">
        <f t="shared" si="1213"/>
        <v>4.0000000000000008E-2</v>
      </c>
      <c r="X298" s="272"/>
      <c r="Y298" s="288"/>
      <c r="Z298" s="289"/>
      <c r="AA298" s="289"/>
      <c r="AB298" s="276"/>
      <c r="AC298" s="76"/>
      <c r="AD298" s="604"/>
      <c r="AE298" s="78"/>
      <c r="AF298" s="79"/>
      <c r="AG298" s="79"/>
      <c r="AH298" s="587"/>
      <c r="AI298" s="588"/>
      <c r="AJ298" s="589"/>
      <c r="AK298" s="590"/>
      <c r="AL298" s="590"/>
      <c r="AM298" s="590"/>
      <c r="AN298" s="590"/>
      <c r="AO298" s="591"/>
    </row>
    <row r="299" spans="1:41" ht="39.950000000000003" customHeight="1" x14ac:dyDescent="0.2">
      <c r="A299" s="559"/>
      <c r="B299" s="576"/>
      <c r="C299" s="577"/>
      <c r="D299" s="578"/>
      <c r="E299" s="579"/>
      <c r="F299" s="578"/>
      <c r="G299" s="580"/>
      <c r="H299" s="617"/>
      <c r="I299" s="582"/>
      <c r="J299" s="582"/>
      <c r="K299" s="583"/>
      <c r="L299" s="614" t="s">
        <v>374</v>
      </c>
      <c r="M299" s="593">
        <v>0.4</v>
      </c>
      <c r="N299" s="36" t="s">
        <v>42</v>
      </c>
      <c r="O299" s="84">
        <v>0</v>
      </c>
      <c r="P299" s="85">
        <v>0.2</v>
      </c>
      <c r="Q299" s="85">
        <v>0.6</v>
      </c>
      <c r="R299" s="87">
        <v>1</v>
      </c>
      <c r="S299" s="88">
        <f t="shared" ref="S299" si="1356">SUM(O299:O299)*M299</f>
        <v>0</v>
      </c>
      <c r="T299" s="89">
        <f t="shared" ref="T299" si="1357">SUM(P299:P299)*M299</f>
        <v>8.0000000000000016E-2</v>
      </c>
      <c r="U299" s="89">
        <f t="shared" ref="U299" si="1358">SUM(Q299:Q299)*M299</f>
        <v>0.24</v>
      </c>
      <c r="V299" s="90">
        <f t="shared" ref="V299" si="1359">SUM(R299:R299)*M299</f>
        <v>0.4</v>
      </c>
      <c r="W299" s="91">
        <f t="shared" si="1213"/>
        <v>0.4</v>
      </c>
      <c r="X299" s="272"/>
      <c r="Y299" s="288"/>
      <c r="Z299" s="289"/>
      <c r="AA299" s="289"/>
      <c r="AB299" s="276"/>
      <c r="AC299" s="76"/>
      <c r="AD299" s="604"/>
      <c r="AE299" s="51" t="str">
        <f t="shared" ref="AE299" si="1360">+IF(Q300&gt;Q299,"SUPERADA",IF(Q300=Q299,"EQUILIBRADA",IF(Q300&lt;Q299,"PARA MEJORAR")))</f>
        <v>PARA MEJORAR</v>
      </c>
      <c r="AF299" s="79"/>
      <c r="AG299" s="79"/>
      <c r="AH299" s="587"/>
      <c r="AI299" s="588"/>
      <c r="AJ299" s="589"/>
      <c r="AK299" s="590"/>
      <c r="AL299" s="590"/>
      <c r="AM299" s="590"/>
      <c r="AN299" s="590"/>
      <c r="AO299" s="591"/>
    </row>
    <row r="300" spans="1:41" ht="39.950000000000003" customHeight="1" thickBot="1" x14ac:dyDescent="0.25">
      <c r="A300" s="559"/>
      <c r="B300" s="576"/>
      <c r="C300" s="577"/>
      <c r="D300" s="578"/>
      <c r="E300" s="579"/>
      <c r="F300" s="578"/>
      <c r="G300" s="580"/>
      <c r="H300" s="617"/>
      <c r="I300" s="582"/>
      <c r="J300" s="582"/>
      <c r="K300" s="583"/>
      <c r="L300" s="614"/>
      <c r="M300" s="612"/>
      <c r="N300" s="65" t="s">
        <v>48</v>
      </c>
      <c r="O300" s="66">
        <v>0</v>
      </c>
      <c r="P300" s="67">
        <v>0.2</v>
      </c>
      <c r="Q300" s="67">
        <v>0.2</v>
      </c>
      <c r="R300" s="96">
        <v>0</v>
      </c>
      <c r="S300" s="68">
        <f t="shared" ref="S300" si="1361">SUM(O300:O300)*M299</f>
        <v>0</v>
      </c>
      <c r="T300" s="69">
        <f t="shared" ref="T300" si="1362">SUM(P300:P300)*M299</f>
        <v>8.0000000000000016E-2</v>
      </c>
      <c r="U300" s="69">
        <f t="shared" ref="U300" si="1363">SUM(Q300:Q300)*M299</f>
        <v>8.0000000000000016E-2</v>
      </c>
      <c r="V300" s="70">
        <f t="shared" ref="V300" si="1364">SUM(R300:R300)*M299</f>
        <v>0</v>
      </c>
      <c r="W300" s="71">
        <f t="shared" si="1213"/>
        <v>8.0000000000000016E-2</v>
      </c>
      <c r="X300" s="272"/>
      <c r="Y300" s="288"/>
      <c r="Z300" s="289"/>
      <c r="AA300" s="289"/>
      <c r="AB300" s="276"/>
      <c r="AC300" s="76"/>
      <c r="AD300" s="604"/>
      <c r="AE300" s="78"/>
      <c r="AF300" s="79"/>
      <c r="AG300" s="79"/>
      <c r="AH300" s="587"/>
      <c r="AI300" s="588"/>
      <c r="AJ300" s="589"/>
      <c r="AK300" s="590"/>
      <c r="AL300" s="590"/>
      <c r="AM300" s="590"/>
      <c r="AN300" s="590"/>
      <c r="AO300" s="591"/>
    </row>
    <row r="301" spans="1:41" ht="39.950000000000003" customHeight="1" x14ac:dyDescent="0.2">
      <c r="A301" s="559"/>
      <c r="B301" s="576"/>
      <c r="C301" s="577"/>
      <c r="D301" s="578"/>
      <c r="E301" s="579"/>
      <c r="F301" s="578"/>
      <c r="G301" s="580"/>
      <c r="H301" s="617"/>
      <c r="I301" s="582"/>
      <c r="J301" s="582"/>
      <c r="K301" s="583"/>
      <c r="L301" s="614" t="s">
        <v>375</v>
      </c>
      <c r="M301" s="593">
        <v>0.3</v>
      </c>
      <c r="N301" s="36" t="s">
        <v>42</v>
      </c>
      <c r="O301" s="84">
        <v>0</v>
      </c>
      <c r="P301" s="85">
        <v>0.2</v>
      </c>
      <c r="Q301" s="85">
        <v>0.6</v>
      </c>
      <c r="R301" s="87">
        <v>1</v>
      </c>
      <c r="S301" s="88">
        <f t="shared" ref="S301" si="1365">SUM(O301:O301)*M301</f>
        <v>0</v>
      </c>
      <c r="T301" s="89">
        <f t="shared" ref="T301" si="1366">SUM(P301:P301)*M301</f>
        <v>0.06</v>
      </c>
      <c r="U301" s="89">
        <f t="shared" ref="U301" si="1367">SUM(Q301:Q301)*M301</f>
        <v>0.18</v>
      </c>
      <c r="V301" s="90">
        <f t="shared" ref="V301" si="1368">SUM(R301:R301)*M301</f>
        <v>0.3</v>
      </c>
      <c r="W301" s="91">
        <f t="shared" si="1213"/>
        <v>0.3</v>
      </c>
      <c r="X301" s="272"/>
      <c r="Y301" s="288"/>
      <c r="Z301" s="289"/>
      <c r="AA301" s="289"/>
      <c r="AB301" s="276"/>
      <c r="AC301" s="76"/>
      <c r="AD301" s="604"/>
      <c r="AE301" s="51" t="str">
        <f t="shared" ref="AE301" si="1369">+IF(Q302&gt;Q301,"SUPERADA",IF(Q302=Q301,"EQUILIBRADA",IF(Q302&lt;Q301,"PARA MEJORAR")))</f>
        <v>PARA MEJORAR</v>
      </c>
      <c r="AF301" s="79"/>
      <c r="AG301" s="79"/>
      <c r="AH301" s="587"/>
      <c r="AI301" s="588"/>
      <c r="AJ301" s="573"/>
      <c r="AK301" s="574"/>
      <c r="AL301" s="574"/>
      <c r="AM301" s="574"/>
      <c r="AN301" s="574"/>
      <c r="AO301" s="575"/>
    </row>
    <row r="302" spans="1:41" ht="39.950000000000003" customHeight="1" thickBot="1" x14ac:dyDescent="0.25">
      <c r="A302" s="559"/>
      <c r="B302" s="576"/>
      <c r="C302" s="577"/>
      <c r="D302" s="578"/>
      <c r="E302" s="579"/>
      <c r="F302" s="578"/>
      <c r="G302" s="596"/>
      <c r="H302" s="623"/>
      <c r="I302" s="598"/>
      <c r="J302" s="598"/>
      <c r="K302" s="599"/>
      <c r="L302" s="615"/>
      <c r="M302" s="601"/>
      <c r="N302" s="65" t="s">
        <v>48</v>
      </c>
      <c r="O302" s="66">
        <v>0</v>
      </c>
      <c r="P302" s="67">
        <v>0.2</v>
      </c>
      <c r="Q302" s="67">
        <v>0.2</v>
      </c>
      <c r="R302" s="96">
        <v>0</v>
      </c>
      <c r="S302" s="109">
        <f t="shared" ref="S302" si="1370">SUM(O302:O302)*M301</f>
        <v>0</v>
      </c>
      <c r="T302" s="110">
        <f t="shared" ref="T302" si="1371">SUM(P302:P302)*M301</f>
        <v>0.06</v>
      </c>
      <c r="U302" s="110">
        <f t="shared" ref="U302" si="1372">SUM(Q302:Q302)*M301</f>
        <v>0.06</v>
      </c>
      <c r="V302" s="111">
        <f t="shared" ref="V302" si="1373">SUM(R302:R302)*M301</f>
        <v>0</v>
      </c>
      <c r="W302" s="112">
        <f t="shared" si="1213"/>
        <v>0.06</v>
      </c>
      <c r="X302" s="272"/>
      <c r="Y302" s="288"/>
      <c r="Z302" s="289"/>
      <c r="AA302" s="289"/>
      <c r="AB302" s="276"/>
      <c r="AC302" s="76"/>
      <c r="AD302" s="602"/>
      <c r="AE302" s="78"/>
      <c r="AF302" s="79"/>
      <c r="AG302" s="79"/>
      <c r="AH302" s="587"/>
      <c r="AI302" s="588"/>
      <c r="AJ302" s="589"/>
      <c r="AK302" s="590"/>
      <c r="AL302" s="590"/>
      <c r="AM302" s="590"/>
      <c r="AN302" s="590"/>
      <c r="AO302" s="591"/>
    </row>
    <row r="303" spans="1:41" ht="39.950000000000003" customHeight="1" thickBot="1" x14ac:dyDescent="0.25">
      <c r="A303" s="559"/>
      <c r="B303" s="576"/>
      <c r="C303" s="577"/>
      <c r="D303" s="578"/>
      <c r="E303" s="579"/>
      <c r="F303" s="578"/>
      <c r="G303" s="580" t="s">
        <v>376</v>
      </c>
      <c r="H303" s="617">
        <v>39</v>
      </c>
      <c r="I303" s="582" t="s">
        <v>377</v>
      </c>
      <c r="J303" s="582" t="s">
        <v>378</v>
      </c>
      <c r="K303" s="583">
        <f>Z303</f>
        <v>0.75</v>
      </c>
      <c r="L303" s="609" t="s">
        <v>379</v>
      </c>
      <c r="M303" s="612">
        <v>0.5</v>
      </c>
      <c r="N303" s="36" t="s">
        <v>42</v>
      </c>
      <c r="O303" s="188">
        <v>0.25</v>
      </c>
      <c r="P303" s="38">
        <v>1</v>
      </c>
      <c r="Q303" s="38">
        <v>1</v>
      </c>
      <c r="R303" s="624">
        <v>1</v>
      </c>
      <c r="S303" s="41">
        <f t="shared" ref="S303" si="1374">SUM(O303:O303)*M303</f>
        <v>0.125</v>
      </c>
      <c r="T303" s="42">
        <f t="shared" ref="T303" si="1375">SUM(P303:P303)*M303</f>
        <v>0.5</v>
      </c>
      <c r="U303" s="42">
        <f t="shared" ref="U303" si="1376">SUM(Q303:Q303)*M303</f>
        <v>0.5</v>
      </c>
      <c r="V303" s="43">
        <f t="shared" ref="V303" si="1377">SUM(R303:R303)*M303</f>
        <v>0.5</v>
      </c>
      <c r="W303" s="44">
        <f t="shared" si="1213"/>
        <v>0.5</v>
      </c>
      <c r="X303" s="117">
        <f>S304+S306</f>
        <v>0.125</v>
      </c>
      <c r="Y303" s="46">
        <f t="shared" ref="Y303:AB303" si="1378">T304+T306</f>
        <v>0.5</v>
      </c>
      <c r="Z303" s="47">
        <f t="shared" si="1378"/>
        <v>0.75</v>
      </c>
      <c r="AA303" s="47">
        <f t="shared" si="1378"/>
        <v>0</v>
      </c>
      <c r="AB303" s="48">
        <f t="shared" si="1378"/>
        <v>0.75</v>
      </c>
      <c r="AC303" s="76"/>
      <c r="AD303" s="594" t="s">
        <v>380</v>
      </c>
      <c r="AE303" s="51" t="str">
        <f t="shared" ref="AE303" si="1379">+IF(Q304&gt;Q303,"SUPERADA",IF(Q304=Q303,"EQUILIBRADA",IF(Q304&lt;Q303,"PARA MEJORAR")))</f>
        <v>EQUILIBRADA</v>
      </c>
      <c r="AF303" s="618" t="str">
        <f>IF(COUNTIF(AE303:AE306,"PARA MEJORAR")&gt;=1,"PARA MEJORAR","BIEN")</f>
        <v>BIEN</v>
      </c>
      <c r="AG303" s="79"/>
      <c r="AH303" s="587"/>
      <c r="AI303" s="588"/>
      <c r="AJ303" s="589"/>
      <c r="AK303" s="590"/>
      <c r="AL303" s="590"/>
      <c r="AM303" s="590"/>
      <c r="AN303" s="590"/>
      <c r="AO303" s="591"/>
    </row>
    <row r="304" spans="1:41" ht="39.950000000000003" customHeight="1" thickBot="1" x14ac:dyDescent="0.25">
      <c r="A304" s="559"/>
      <c r="B304" s="576"/>
      <c r="C304" s="577"/>
      <c r="D304" s="578"/>
      <c r="E304" s="579"/>
      <c r="F304" s="578"/>
      <c r="G304" s="580"/>
      <c r="H304" s="617"/>
      <c r="I304" s="582"/>
      <c r="J304" s="582"/>
      <c r="K304" s="583"/>
      <c r="L304" s="584"/>
      <c r="M304" s="595"/>
      <c r="N304" s="65" t="s">
        <v>48</v>
      </c>
      <c r="O304" s="193">
        <v>0.25</v>
      </c>
      <c r="P304" s="67">
        <v>1</v>
      </c>
      <c r="Q304" s="67">
        <v>1</v>
      </c>
      <c r="R304" s="625">
        <v>0</v>
      </c>
      <c r="S304" s="68">
        <f t="shared" ref="S304" si="1380">SUM(O304:O304)*M303</f>
        <v>0.125</v>
      </c>
      <c r="T304" s="69">
        <f t="shared" ref="T304" si="1381">SUM(P304:P304)*M303</f>
        <v>0.5</v>
      </c>
      <c r="U304" s="69">
        <f t="shared" ref="U304" si="1382">SUM(Q304:Q304)*M303</f>
        <v>0.5</v>
      </c>
      <c r="V304" s="70">
        <f t="shared" ref="V304" si="1383">SUM(R304:R304)*M303</f>
        <v>0</v>
      </c>
      <c r="W304" s="71">
        <f t="shared" si="1213"/>
        <v>0.5</v>
      </c>
      <c r="X304" s="92"/>
      <c r="Y304" s="73"/>
      <c r="Z304" s="74"/>
      <c r="AA304" s="74"/>
      <c r="AB304" s="75"/>
      <c r="AC304" s="76"/>
      <c r="AD304" s="602"/>
      <c r="AE304" s="78"/>
      <c r="AF304" s="618"/>
      <c r="AG304" s="79"/>
      <c r="AH304" s="587"/>
      <c r="AI304" s="588"/>
      <c r="AJ304" s="589"/>
      <c r="AK304" s="590"/>
      <c r="AL304" s="590"/>
      <c r="AM304" s="590"/>
      <c r="AN304" s="590"/>
      <c r="AO304" s="591"/>
    </row>
    <row r="305" spans="1:41" ht="39.950000000000003" customHeight="1" thickBot="1" x14ac:dyDescent="0.25">
      <c r="A305" s="559"/>
      <c r="B305" s="576"/>
      <c r="C305" s="577"/>
      <c r="D305" s="578"/>
      <c r="E305" s="579"/>
      <c r="F305" s="578"/>
      <c r="G305" s="580"/>
      <c r="H305" s="617"/>
      <c r="I305" s="582"/>
      <c r="J305" s="582"/>
      <c r="K305" s="583"/>
      <c r="L305" s="592" t="s">
        <v>381</v>
      </c>
      <c r="M305" s="593">
        <v>0.5</v>
      </c>
      <c r="N305" s="36" t="s">
        <v>42</v>
      </c>
      <c r="O305" s="194">
        <v>0</v>
      </c>
      <c r="P305" s="195">
        <v>0</v>
      </c>
      <c r="Q305" s="195">
        <v>0.5</v>
      </c>
      <c r="R305" s="626">
        <v>1</v>
      </c>
      <c r="S305" s="88">
        <f t="shared" ref="S305" si="1384">SUM(O305:O305)*M305</f>
        <v>0</v>
      </c>
      <c r="T305" s="89">
        <f t="shared" ref="T305" si="1385">SUM(P305:P305)*M305</f>
        <v>0</v>
      </c>
      <c r="U305" s="89">
        <f t="shared" ref="U305" si="1386">SUM(Q305:Q305)*M305</f>
        <v>0.25</v>
      </c>
      <c r="V305" s="90">
        <f t="shared" ref="V305" si="1387">SUM(R305:R305)*M305</f>
        <v>0.5</v>
      </c>
      <c r="W305" s="91">
        <f t="shared" si="1213"/>
        <v>0.5</v>
      </c>
      <c r="X305" s="92"/>
      <c r="Y305" s="73"/>
      <c r="Z305" s="74"/>
      <c r="AA305" s="74"/>
      <c r="AB305" s="75"/>
      <c r="AC305" s="76"/>
      <c r="AD305" s="594" t="s">
        <v>380</v>
      </c>
      <c r="AE305" s="51" t="str">
        <f t="shared" ref="AE305" si="1388">+IF(Q306&gt;Q305,"SUPERADA",IF(Q306=Q305,"EQUILIBRADA",IF(Q306&lt;Q305,"PARA MEJORAR")))</f>
        <v>EQUILIBRADA</v>
      </c>
      <c r="AF305" s="618"/>
      <c r="AG305" s="79"/>
      <c r="AH305" s="587"/>
      <c r="AI305" s="588"/>
      <c r="AJ305" s="573"/>
      <c r="AK305" s="574"/>
      <c r="AL305" s="574"/>
      <c r="AM305" s="574"/>
      <c r="AN305" s="574"/>
      <c r="AO305" s="575"/>
    </row>
    <row r="306" spans="1:41" ht="39.950000000000003" customHeight="1" thickBot="1" x14ac:dyDescent="0.25">
      <c r="A306" s="559"/>
      <c r="B306" s="576"/>
      <c r="C306" s="605"/>
      <c r="D306" s="606"/>
      <c r="E306" s="607"/>
      <c r="F306" s="606"/>
      <c r="G306" s="596"/>
      <c r="H306" s="623"/>
      <c r="I306" s="598"/>
      <c r="J306" s="598"/>
      <c r="K306" s="599"/>
      <c r="L306" s="600"/>
      <c r="M306" s="601"/>
      <c r="N306" s="65" t="s">
        <v>48</v>
      </c>
      <c r="O306" s="235">
        <v>0</v>
      </c>
      <c r="P306" s="107">
        <v>0</v>
      </c>
      <c r="Q306" s="107">
        <v>0.5</v>
      </c>
      <c r="R306" s="627">
        <v>0</v>
      </c>
      <c r="S306" s="109">
        <f t="shared" ref="S306" si="1389">SUM(O306:O306)*M305</f>
        <v>0</v>
      </c>
      <c r="T306" s="110">
        <f t="shared" ref="T306" si="1390">SUM(P306:P306)*M305</f>
        <v>0</v>
      </c>
      <c r="U306" s="110">
        <f t="shared" ref="U306" si="1391">SUM(Q306:Q306)*M305</f>
        <v>0.25</v>
      </c>
      <c r="V306" s="111">
        <f t="shared" ref="V306" si="1392">SUM(R306:R306)*M305</f>
        <v>0</v>
      </c>
      <c r="W306" s="112">
        <f t="shared" si="1213"/>
        <v>0.25</v>
      </c>
      <c r="X306" s="122"/>
      <c r="Y306" s="124"/>
      <c r="Z306" s="125"/>
      <c r="AA306" s="125"/>
      <c r="AB306" s="126"/>
      <c r="AC306" s="76"/>
      <c r="AD306" s="602"/>
      <c r="AE306" s="78"/>
      <c r="AF306" s="618"/>
      <c r="AG306" s="78"/>
      <c r="AH306" s="587"/>
      <c r="AI306" s="588"/>
      <c r="AJ306" s="589"/>
      <c r="AK306" s="590"/>
      <c r="AL306" s="590"/>
      <c r="AM306" s="590"/>
      <c r="AN306" s="590"/>
      <c r="AO306" s="591"/>
    </row>
    <row r="307" spans="1:41" ht="39.950000000000003" customHeight="1" x14ac:dyDescent="0.2">
      <c r="A307" s="559"/>
      <c r="B307" s="576"/>
      <c r="C307" s="561">
        <v>20</v>
      </c>
      <c r="D307" s="562" t="s">
        <v>382</v>
      </c>
      <c r="E307" s="563">
        <v>23</v>
      </c>
      <c r="F307" s="562" t="s">
        <v>383</v>
      </c>
      <c r="G307" s="564" t="s">
        <v>384</v>
      </c>
      <c r="H307" s="622">
        <v>40</v>
      </c>
      <c r="I307" s="566" t="s">
        <v>385</v>
      </c>
      <c r="J307" s="566" t="s">
        <v>288</v>
      </c>
      <c r="K307" s="567" t="s">
        <v>386</v>
      </c>
      <c r="L307" s="568" t="s">
        <v>387</v>
      </c>
      <c r="M307" s="603">
        <v>0.7</v>
      </c>
      <c r="N307" s="36" t="s">
        <v>42</v>
      </c>
      <c r="O307" s="233">
        <v>0</v>
      </c>
      <c r="P307" s="85">
        <v>0.5</v>
      </c>
      <c r="Q307" s="38">
        <v>0.75</v>
      </c>
      <c r="R307" s="628">
        <v>1</v>
      </c>
      <c r="S307" s="41">
        <f t="shared" ref="S307" si="1393">SUM(O307:O307)*M307</f>
        <v>0</v>
      </c>
      <c r="T307" s="42">
        <f t="shared" ref="T307" si="1394">SUM(P307:P307)*M307</f>
        <v>0.35</v>
      </c>
      <c r="U307" s="42">
        <f t="shared" ref="U307" si="1395">SUM(Q307:Q307)*M307</f>
        <v>0.52499999999999991</v>
      </c>
      <c r="V307" s="43">
        <f t="shared" ref="V307" si="1396">SUM(R307:R307)*M307</f>
        <v>0.7</v>
      </c>
      <c r="W307" s="44">
        <f t="shared" si="1213"/>
        <v>0.7</v>
      </c>
      <c r="X307" s="117">
        <f>+S308+S310</f>
        <v>0</v>
      </c>
      <c r="Y307" s="46">
        <f t="shared" ref="Y307:AB307" si="1397">+T308+T310</f>
        <v>0</v>
      </c>
      <c r="Z307" s="47">
        <f t="shared" si="1397"/>
        <v>0</v>
      </c>
      <c r="AA307" s="47">
        <f t="shared" si="1397"/>
        <v>0</v>
      </c>
      <c r="AB307" s="48">
        <f t="shared" si="1397"/>
        <v>0</v>
      </c>
      <c r="AC307" s="76"/>
      <c r="AD307" s="570" t="s">
        <v>340</v>
      </c>
      <c r="AE307" s="51" t="str">
        <f t="shared" ref="AE307" si="1398">+IF(Q308&gt;Q307,"SUPERADA",IF(Q308=Q307,"EQUILIBRADA",IF(Q308&lt;Q307,"PARA MEJORAR")))</f>
        <v>PARA MEJORAR</v>
      </c>
      <c r="AF307" s="51" t="str">
        <f>IF(COUNTIF(AE307:AE310,"PARA MEJORAR")&gt;=1,"PARA MEJORAR","BIEN")</f>
        <v>PARA MEJORAR</v>
      </c>
      <c r="AG307" s="51" t="str">
        <f>IF(COUNTIF(AF305:AF320,"PARA MEJORAR")&gt;=1,"PARA MEJORAR","BIEN")</f>
        <v>PARA MEJORAR</v>
      </c>
      <c r="AH307" s="587"/>
      <c r="AI307" s="588"/>
      <c r="AJ307" s="589"/>
      <c r="AK307" s="590"/>
      <c r="AL307" s="590"/>
      <c r="AM307" s="590"/>
      <c r="AN307" s="590"/>
      <c r="AO307" s="591"/>
    </row>
    <row r="308" spans="1:41" ht="39.950000000000003" customHeight="1" thickBot="1" x14ac:dyDescent="0.25">
      <c r="A308" s="559"/>
      <c r="B308" s="576"/>
      <c r="C308" s="577"/>
      <c r="D308" s="578"/>
      <c r="E308" s="579"/>
      <c r="F308" s="578"/>
      <c r="G308" s="580"/>
      <c r="H308" s="617"/>
      <c r="I308" s="582"/>
      <c r="J308" s="582"/>
      <c r="K308" s="583"/>
      <c r="L308" s="584"/>
      <c r="M308" s="595"/>
      <c r="N308" s="65" t="s">
        <v>48</v>
      </c>
      <c r="O308" s="193">
        <v>0</v>
      </c>
      <c r="P308" s="67">
        <v>0</v>
      </c>
      <c r="Q308" s="67">
        <v>0</v>
      </c>
      <c r="R308" s="625">
        <v>0</v>
      </c>
      <c r="S308" s="68">
        <f t="shared" ref="S308" si="1399">SUM(O308:O308)*M307</f>
        <v>0</v>
      </c>
      <c r="T308" s="69">
        <f t="shared" ref="T308" si="1400">SUM(P308:P308)*M307</f>
        <v>0</v>
      </c>
      <c r="U308" s="69">
        <f t="shared" ref="U308" si="1401">SUM(Q308:Q308)*M307</f>
        <v>0</v>
      </c>
      <c r="V308" s="70">
        <f t="shared" ref="V308" si="1402">SUM(R308:R308)*M307</f>
        <v>0</v>
      </c>
      <c r="W308" s="71">
        <f t="shared" si="1213"/>
        <v>0</v>
      </c>
      <c r="X308" s="92"/>
      <c r="Y308" s="73"/>
      <c r="Z308" s="74"/>
      <c r="AA308" s="74"/>
      <c r="AB308" s="75"/>
      <c r="AC308" s="76"/>
      <c r="AD308" s="586"/>
      <c r="AE308" s="78"/>
      <c r="AF308" s="79"/>
      <c r="AG308" s="79"/>
      <c r="AH308" s="587"/>
      <c r="AI308" s="588"/>
      <c r="AJ308" s="589"/>
      <c r="AK308" s="590"/>
      <c r="AL308" s="590"/>
      <c r="AM308" s="590"/>
      <c r="AN308" s="590"/>
      <c r="AO308" s="591"/>
    </row>
    <row r="309" spans="1:41" ht="39.950000000000003" customHeight="1" x14ac:dyDescent="0.2">
      <c r="A309" s="559"/>
      <c r="B309" s="576"/>
      <c r="C309" s="577"/>
      <c r="D309" s="578"/>
      <c r="E309" s="579"/>
      <c r="F309" s="578"/>
      <c r="G309" s="580"/>
      <c r="H309" s="617"/>
      <c r="I309" s="582"/>
      <c r="J309" s="582"/>
      <c r="K309" s="583"/>
      <c r="L309" s="592" t="s">
        <v>388</v>
      </c>
      <c r="M309" s="593">
        <v>0.3</v>
      </c>
      <c r="N309" s="36" t="s">
        <v>42</v>
      </c>
      <c r="O309" s="194">
        <v>0</v>
      </c>
      <c r="P309" s="195">
        <v>0</v>
      </c>
      <c r="Q309" s="195">
        <v>0</v>
      </c>
      <c r="R309" s="626">
        <v>1</v>
      </c>
      <c r="S309" s="88">
        <f t="shared" ref="S309" si="1403">SUM(O309:O309)*M309</f>
        <v>0</v>
      </c>
      <c r="T309" s="89">
        <f t="shared" ref="T309" si="1404">SUM(P309:P309)*M309</f>
        <v>0</v>
      </c>
      <c r="U309" s="89">
        <f t="shared" ref="U309" si="1405">SUM(Q309:Q309)*M309</f>
        <v>0</v>
      </c>
      <c r="V309" s="90">
        <f t="shared" ref="V309" si="1406">SUM(R309:R309)*M309</f>
        <v>0.3</v>
      </c>
      <c r="W309" s="91">
        <f t="shared" si="1213"/>
        <v>0.3</v>
      </c>
      <c r="X309" s="92"/>
      <c r="Y309" s="73"/>
      <c r="Z309" s="74"/>
      <c r="AA309" s="74"/>
      <c r="AB309" s="75"/>
      <c r="AC309" s="76"/>
      <c r="AD309" s="594" t="s">
        <v>340</v>
      </c>
      <c r="AE309" s="51" t="str">
        <f t="shared" ref="AE309" si="1407">+IF(Q310&gt;Q309,"SUPERADA",IF(Q310=Q309,"EQUILIBRADA",IF(Q310&lt;Q309,"PARA MEJORAR")))</f>
        <v>EQUILIBRADA</v>
      </c>
      <c r="AF309" s="79"/>
      <c r="AG309" s="79"/>
      <c r="AH309" s="587"/>
      <c r="AI309" s="588"/>
      <c r="AJ309" s="573"/>
      <c r="AK309" s="574"/>
      <c r="AL309" s="574"/>
      <c r="AM309" s="574"/>
      <c r="AN309" s="574"/>
      <c r="AO309" s="575"/>
    </row>
    <row r="310" spans="1:41" ht="39.950000000000003" customHeight="1" thickBot="1" x14ac:dyDescent="0.25">
      <c r="A310" s="559"/>
      <c r="B310" s="576"/>
      <c r="C310" s="577"/>
      <c r="D310" s="578"/>
      <c r="E310" s="579"/>
      <c r="F310" s="578"/>
      <c r="G310" s="596"/>
      <c r="H310" s="623"/>
      <c r="I310" s="598"/>
      <c r="J310" s="598"/>
      <c r="K310" s="599"/>
      <c r="L310" s="600"/>
      <c r="M310" s="601"/>
      <c r="N310" s="65" t="s">
        <v>48</v>
      </c>
      <c r="O310" s="629">
        <v>0</v>
      </c>
      <c r="P310" s="302">
        <v>0</v>
      </c>
      <c r="Q310" s="302">
        <v>0</v>
      </c>
      <c r="R310" s="630">
        <v>0</v>
      </c>
      <c r="S310" s="109">
        <f t="shared" ref="S310" si="1408">SUM(O310:O310)*M309</f>
        <v>0</v>
      </c>
      <c r="T310" s="110">
        <f t="shared" ref="T310" si="1409">SUM(P310:P310)*M309</f>
        <v>0</v>
      </c>
      <c r="U310" s="110">
        <f t="shared" ref="U310" si="1410">SUM(Q310:Q310)*M309</f>
        <v>0</v>
      </c>
      <c r="V310" s="111">
        <f t="shared" ref="V310" si="1411">SUM(R310:R310)*M309</f>
        <v>0</v>
      </c>
      <c r="W310" s="112">
        <f t="shared" si="1213"/>
        <v>0</v>
      </c>
      <c r="X310" s="122"/>
      <c r="Y310" s="124"/>
      <c r="Z310" s="125"/>
      <c r="AA310" s="125"/>
      <c r="AB310" s="126"/>
      <c r="AC310" s="76"/>
      <c r="AD310" s="602"/>
      <c r="AE310" s="78"/>
      <c r="AF310" s="79"/>
      <c r="AG310" s="79"/>
      <c r="AH310" s="587"/>
      <c r="AI310" s="588"/>
      <c r="AJ310" s="589"/>
      <c r="AK310" s="590"/>
      <c r="AL310" s="590"/>
      <c r="AM310" s="590"/>
      <c r="AN310" s="590"/>
      <c r="AO310" s="591"/>
    </row>
    <row r="311" spans="1:41" ht="39.950000000000003" customHeight="1" x14ac:dyDescent="0.2">
      <c r="A311" s="559"/>
      <c r="B311" s="576"/>
      <c r="C311" s="577"/>
      <c r="D311" s="578"/>
      <c r="E311" s="579"/>
      <c r="F311" s="578"/>
      <c r="G311" s="564" t="s">
        <v>389</v>
      </c>
      <c r="H311" s="631">
        <v>41</v>
      </c>
      <c r="I311" s="632" t="s">
        <v>390</v>
      </c>
      <c r="J311" s="632" t="s">
        <v>288</v>
      </c>
      <c r="K311" s="567">
        <f>Z311</f>
        <v>0.1</v>
      </c>
      <c r="L311" s="568" t="s">
        <v>391</v>
      </c>
      <c r="M311" s="603">
        <v>1</v>
      </c>
      <c r="N311" s="36" t="s">
        <v>42</v>
      </c>
      <c r="O311" s="188">
        <v>0.1</v>
      </c>
      <c r="P311" s="38">
        <v>0.3</v>
      </c>
      <c r="Q311" s="38">
        <v>0.6</v>
      </c>
      <c r="R311" s="624">
        <v>1</v>
      </c>
      <c r="S311" s="41">
        <f t="shared" ref="S311" si="1412">SUM(O311:O311)*M311</f>
        <v>0.1</v>
      </c>
      <c r="T311" s="42">
        <f t="shared" ref="T311" si="1413">SUM(P311:P311)*M311</f>
        <v>0.3</v>
      </c>
      <c r="U311" s="42">
        <f t="shared" ref="U311" si="1414">SUM(Q311:Q311)*M311</f>
        <v>0.6</v>
      </c>
      <c r="V311" s="43">
        <f t="shared" ref="V311" si="1415">SUM(R311:R311)*M311</f>
        <v>1</v>
      </c>
      <c r="W311" s="44">
        <f t="shared" si="1213"/>
        <v>1</v>
      </c>
      <c r="X311" s="117">
        <f>+S312</f>
        <v>0.1</v>
      </c>
      <c r="Y311" s="46">
        <f t="shared" ref="Y311:AB311" si="1416">+T312</f>
        <v>0.1</v>
      </c>
      <c r="Z311" s="47">
        <f t="shared" si="1416"/>
        <v>0.1</v>
      </c>
      <c r="AA311" s="47">
        <f t="shared" si="1416"/>
        <v>0</v>
      </c>
      <c r="AB311" s="48">
        <f t="shared" si="1416"/>
        <v>0.1</v>
      </c>
      <c r="AC311" s="76"/>
      <c r="AD311" s="570" t="s">
        <v>392</v>
      </c>
      <c r="AE311" s="51" t="str">
        <f t="shared" ref="AE311" si="1417">+IF(Q312&gt;Q311,"SUPERADA",IF(Q312=Q311,"EQUILIBRADA",IF(Q312&lt;Q311,"PARA MEJORAR")))</f>
        <v>PARA MEJORAR</v>
      </c>
      <c r="AF311" s="51" t="str">
        <f>IF(COUNTIF(AE311:AE312,"PARA MEJORAR")&gt;=1,"PARA MEJORAR","BIEN")</f>
        <v>PARA MEJORAR</v>
      </c>
      <c r="AG311" s="79"/>
      <c r="AH311" s="587"/>
      <c r="AI311" s="588"/>
      <c r="AJ311" s="589"/>
      <c r="AK311" s="590"/>
      <c r="AL311" s="590"/>
      <c r="AM311" s="590"/>
      <c r="AN311" s="590"/>
      <c r="AO311" s="591"/>
    </row>
    <row r="312" spans="1:41" ht="39.950000000000003" customHeight="1" thickBot="1" x14ac:dyDescent="0.25">
      <c r="A312" s="559"/>
      <c r="B312" s="576"/>
      <c r="C312" s="577"/>
      <c r="D312" s="578"/>
      <c r="E312" s="579"/>
      <c r="F312" s="606"/>
      <c r="G312" s="596"/>
      <c r="H312" s="633"/>
      <c r="I312" s="634"/>
      <c r="J312" s="634"/>
      <c r="K312" s="599"/>
      <c r="L312" s="600"/>
      <c r="M312" s="601"/>
      <c r="N312" s="65" t="s">
        <v>48</v>
      </c>
      <c r="O312" s="235">
        <v>0.1</v>
      </c>
      <c r="P312" s="107">
        <v>0.1</v>
      </c>
      <c r="Q312" s="107">
        <v>0.1</v>
      </c>
      <c r="R312" s="627">
        <v>0</v>
      </c>
      <c r="S312" s="109">
        <f t="shared" ref="S312" si="1418">SUM(O312:O312)*M311</f>
        <v>0.1</v>
      </c>
      <c r="T312" s="110">
        <f t="shared" ref="T312" si="1419">SUM(P312:P312)*M311</f>
        <v>0.1</v>
      </c>
      <c r="U312" s="110">
        <f t="shared" ref="U312" si="1420">SUM(Q312:Q312)*M311</f>
        <v>0.1</v>
      </c>
      <c r="V312" s="111">
        <f t="shared" ref="V312" si="1421">SUM(R312:R312)*M311</f>
        <v>0</v>
      </c>
      <c r="W312" s="112">
        <f t="shared" si="1213"/>
        <v>0.1</v>
      </c>
      <c r="X312" s="122"/>
      <c r="Y312" s="124"/>
      <c r="Z312" s="125"/>
      <c r="AA312" s="125"/>
      <c r="AB312" s="126"/>
      <c r="AC312" s="76"/>
      <c r="AD312" s="604"/>
      <c r="AE312" s="78"/>
      <c r="AF312" s="79"/>
      <c r="AG312" s="79"/>
      <c r="AH312" s="587"/>
      <c r="AI312" s="588"/>
      <c r="AJ312" s="589"/>
      <c r="AK312" s="590"/>
      <c r="AL312" s="590"/>
      <c r="AM312" s="590"/>
      <c r="AN312" s="590"/>
      <c r="AO312" s="591"/>
    </row>
    <row r="313" spans="1:41" ht="39.950000000000003" customHeight="1" thickBot="1" x14ac:dyDescent="0.25">
      <c r="A313" s="559"/>
      <c r="B313" s="576"/>
      <c r="C313" s="577"/>
      <c r="D313" s="578"/>
      <c r="E313" s="563">
        <v>24</v>
      </c>
      <c r="F313" s="562" t="s">
        <v>393</v>
      </c>
      <c r="G313" s="564" t="s">
        <v>394</v>
      </c>
      <c r="H313" s="622">
        <v>42</v>
      </c>
      <c r="I313" s="566" t="s">
        <v>395</v>
      </c>
      <c r="J313" s="566" t="s">
        <v>288</v>
      </c>
      <c r="K313" s="567">
        <f>Z313</f>
        <v>0.4</v>
      </c>
      <c r="L313" s="568" t="s">
        <v>396</v>
      </c>
      <c r="M313" s="603">
        <v>0.5</v>
      </c>
      <c r="N313" s="36" t="s">
        <v>42</v>
      </c>
      <c r="O313" s="188">
        <v>0</v>
      </c>
      <c r="P313" s="38">
        <v>0.1</v>
      </c>
      <c r="Q313" s="38">
        <v>0.5</v>
      </c>
      <c r="R313" s="624">
        <v>1</v>
      </c>
      <c r="S313" s="41">
        <f t="shared" ref="S313" si="1422">SUM(O313:O313)*M313</f>
        <v>0</v>
      </c>
      <c r="T313" s="42">
        <f t="shared" ref="T313" si="1423">SUM(P313:P313)*M313</f>
        <v>0.05</v>
      </c>
      <c r="U313" s="42">
        <f t="shared" ref="U313" si="1424">SUM(Q313:Q313)*M313</f>
        <v>0.25</v>
      </c>
      <c r="V313" s="43">
        <f t="shared" ref="V313" si="1425">SUM(R313:R313)*M313</f>
        <v>0.5</v>
      </c>
      <c r="W313" s="44">
        <f t="shared" si="1213"/>
        <v>0.5</v>
      </c>
      <c r="X313" s="117">
        <f>+S314+S316</f>
        <v>0.15</v>
      </c>
      <c r="Y313" s="46">
        <f t="shared" ref="Y313:AB313" si="1426">+T314+T316</f>
        <v>0.3</v>
      </c>
      <c r="Z313" s="47">
        <f t="shared" si="1426"/>
        <v>0.4</v>
      </c>
      <c r="AA313" s="47">
        <f t="shared" si="1426"/>
        <v>0</v>
      </c>
      <c r="AB313" s="48">
        <f t="shared" si="1426"/>
        <v>0.4</v>
      </c>
      <c r="AC313" s="76"/>
      <c r="AD313" s="570" t="s">
        <v>397</v>
      </c>
      <c r="AE313" s="51" t="str">
        <f t="shared" ref="AE313" si="1427">+IF(Q314&gt;Q313,"SUPERADA",IF(Q314=Q313,"EQUILIBRADA",IF(Q314&lt;Q313,"PARA MEJORAR")))</f>
        <v>PARA MEJORAR</v>
      </c>
      <c r="AF313" s="618" t="str">
        <f>IF(COUNTIF(AE313:AE316,"PARA MEJORAR")&gt;=1,"PARA MEJORAR","BIEN")</f>
        <v>PARA MEJORAR</v>
      </c>
      <c r="AG313" s="79"/>
      <c r="AH313" s="587"/>
      <c r="AI313" s="588"/>
      <c r="AJ313" s="589"/>
      <c r="AK313" s="590"/>
      <c r="AL313" s="590"/>
      <c r="AM313" s="590"/>
      <c r="AN313" s="590"/>
      <c r="AO313" s="591"/>
    </row>
    <row r="314" spans="1:41" ht="39.950000000000003" customHeight="1" thickBot="1" x14ac:dyDescent="0.25">
      <c r="A314" s="559"/>
      <c r="B314" s="576"/>
      <c r="C314" s="577"/>
      <c r="D314" s="578"/>
      <c r="E314" s="579"/>
      <c r="F314" s="578"/>
      <c r="G314" s="580"/>
      <c r="H314" s="617"/>
      <c r="I314" s="582"/>
      <c r="J314" s="582"/>
      <c r="K314" s="583"/>
      <c r="L314" s="584"/>
      <c r="M314" s="595"/>
      <c r="N314" s="65" t="s">
        <v>48</v>
      </c>
      <c r="O314" s="193">
        <v>0</v>
      </c>
      <c r="P314" s="67">
        <v>0</v>
      </c>
      <c r="Q314" s="67">
        <v>0</v>
      </c>
      <c r="R314" s="625">
        <v>0</v>
      </c>
      <c r="S314" s="68">
        <f t="shared" ref="S314" si="1428">SUM(O314:O314)*M313</f>
        <v>0</v>
      </c>
      <c r="T314" s="69">
        <f t="shared" ref="T314" si="1429">SUM(P314:P314)*M313</f>
        <v>0</v>
      </c>
      <c r="U314" s="69">
        <f t="shared" ref="U314" si="1430">SUM(Q314:Q314)*M313</f>
        <v>0</v>
      </c>
      <c r="V314" s="70">
        <f t="shared" ref="V314" si="1431">SUM(R314:R314)*M313</f>
        <v>0</v>
      </c>
      <c r="W314" s="71">
        <f t="shared" si="1213"/>
        <v>0</v>
      </c>
      <c r="X314" s="92"/>
      <c r="Y314" s="73"/>
      <c r="Z314" s="74"/>
      <c r="AA314" s="74"/>
      <c r="AB314" s="75"/>
      <c r="AC314" s="76"/>
      <c r="AD314" s="604"/>
      <c r="AE314" s="78"/>
      <c r="AF314" s="618"/>
      <c r="AG314" s="79"/>
      <c r="AH314" s="587"/>
      <c r="AI314" s="588"/>
      <c r="AJ314" s="589"/>
      <c r="AK314" s="590"/>
      <c r="AL314" s="590"/>
      <c r="AM314" s="590"/>
      <c r="AN314" s="590"/>
      <c r="AO314" s="591"/>
    </row>
    <row r="315" spans="1:41" ht="39.950000000000003" customHeight="1" thickBot="1" x14ac:dyDescent="0.25">
      <c r="A315" s="559"/>
      <c r="B315" s="576"/>
      <c r="C315" s="577"/>
      <c r="D315" s="578"/>
      <c r="E315" s="579"/>
      <c r="F315" s="578"/>
      <c r="G315" s="580"/>
      <c r="H315" s="617"/>
      <c r="I315" s="582"/>
      <c r="J315" s="582"/>
      <c r="K315" s="583"/>
      <c r="L315" s="592" t="s">
        <v>398</v>
      </c>
      <c r="M315" s="593">
        <v>0.5</v>
      </c>
      <c r="N315" s="36" t="s">
        <v>42</v>
      </c>
      <c r="O315" s="194">
        <v>0.3</v>
      </c>
      <c r="P315" s="195">
        <v>0.6</v>
      </c>
      <c r="Q315" s="195">
        <v>0.8</v>
      </c>
      <c r="R315" s="626">
        <v>1</v>
      </c>
      <c r="S315" s="88">
        <f t="shared" ref="S315" si="1432">SUM(O315:O315)*M315</f>
        <v>0.15</v>
      </c>
      <c r="T315" s="89">
        <f t="shared" ref="T315" si="1433">SUM(P315:P315)*M315</f>
        <v>0.3</v>
      </c>
      <c r="U315" s="89">
        <f t="shared" ref="U315" si="1434">SUM(Q315:Q315)*M315</f>
        <v>0.4</v>
      </c>
      <c r="V315" s="90">
        <f t="shared" ref="V315" si="1435">SUM(R315:R315)*M315</f>
        <v>0.5</v>
      </c>
      <c r="W315" s="91">
        <f t="shared" si="1213"/>
        <v>0.5</v>
      </c>
      <c r="X315" s="92"/>
      <c r="Y315" s="73"/>
      <c r="Z315" s="74"/>
      <c r="AA315" s="74"/>
      <c r="AB315" s="75"/>
      <c r="AC315" s="76"/>
      <c r="AD315" s="604" t="s">
        <v>399</v>
      </c>
      <c r="AE315" s="51" t="str">
        <f t="shared" ref="AE315" si="1436">+IF(Q316&gt;Q315,"SUPERADA",IF(Q316=Q315,"EQUILIBRADA",IF(Q316&lt;Q315,"PARA MEJORAR")))</f>
        <v>EQUILIBRADA</v>
      </c>
      <c r="AF315" s="618"/>
      <c r="AG315" s="79"/>
      <c r="AH315" s="587"/>
      <c r="AI315" s="588"/>
      <c r="AJ315" s="573"/>
      <c r="AK315" s="574"/>
      <c r="AL315" s="574"/>
      <c r="AM315" s="574"/>
      <c r="AN315" s="574"/>
      <c r="AO315" s="575"/>
    </row>
    <row r="316" spans="1:41" ht="39.950000000000003" customHeight="1" thickBot="1" x14ac:dyDescent="0.25">
      <c r="A316" s="559"/>
      <c r="B316" s="576"/>
      <c r="C316" s="577"/>
      <c r="D316" s="578"/>
      <c r="E316" s="579"/>
      <c r="F316" s="578"/>
      <c r="G316" s="580"/>
      <c r="H316" s="623"/>
      <c r="I316" s="598"/>
      <c r="J316" s="598"/>
      <c r="K316" s="599"/>
      <c r="L316" s="609"/>
      <c r="M316" s="612"/>
      <c r="N316" s="65" t="s">
        <v>48</v>
      </c>
      <c r="O316" s="235">
        <v>0.3</v>
      </c>
      <c r="P316" s="107">
        <v>0.6</v>
      </c>
      <c r="Q316" s="107">
        <v>0.8</v>
      </c>
      <c r="R316" s="627">
        <v>0</v>
      </c>
      <c r="S316" s="109">
        <f t="shared" ref="S316" si="1437">SUM(O316:O316)*M315</f>
        <v>0.15</v>
      </c>
      <c r="T316" s="110">
        <f t="shared" ref="T316" si="1438">SUM(P316:P316)*M315</f>
        <v>0.3</v>
      </c>
      <c r="U316" s="110">
        <f t="shared" ref="U316" si="1439">SUM(Q316:Q316)*M315</f>
        <v>0.4</v>
      </c>
      <c r="V316" s="111">
        <f t="shared" ref="V316" si="1440">SUM(R316:R316)*M315</f>
        <v>0</v>
      </c>
      <c r="W316" s="112">
        <f t="shared" si="1213"/>
        <v>0.4</v>
      </c>
      <c r="X316" s="122"/>
      <c r="Y316" s="124"/>
      <c r="Z316" s="125"/>
      <c r="AA316" s="125"/>
      <c r="AB316" s="126"/>
      <c r="AC316" s="76"/>
      <c r="AD316" s="602"/>
      <c r="AE316" s="78"/>
      <c r="AF316" s="618"/>
      <c r="AG316" s="79"/>
      <c r="AH316" s="587"/>
      <c r="AI316" s="588"/>
      <c r="AJ316" s="589"/>
      <c r="AK316" s="590"/>
      <c r="AL316" s="590"/>
      <c r="AM316" s="590"/>
      <c r="AN316" s="590"/>
      <c r="AO316" s="591"/>
    </row>
    <row r="317" spans="1:41" ht="39.950000000000003" customHeight="1" x14ac:dyDescent="0.2">
      <c r="A317" s="559"/>
      <c r="B317" s="576"/>
      <c r="C317" s="577"/>
      <c r="D317" s="578"/>
      <c r="E317" s="579"/>
      <c r="F317" s="578"/>
      <c r="G317" s="564" t="s">
        <v>400</v>
      </c>
      <c r="H317" s="565">
        <v>43</v>
      </c>
      <c r="I317" s="566" t="s">
        <v>401</v>
      </c>
      <c r="J317" s="566" t="s">
        <v>288</v>
      </c>
      <c r="K317" s="567">
        <f>Z317</f>
        <v>0.75000000000000011</v>
      </c>
      <c r="L317" s="613" t="s">
        <v>402</v>
      </c>
      <c r="M317" s="603">
        <v>0.2</v>
      </c>
      <c r="N317" s="36" t="s">
        <v>42</v>
      </c>
      <c r="O317" s="188">
        <v>0.25</v>
      </c>
      <c r="P317" s="38">
        <v>0.5</v>
      </c>
      <c r="Q317" s="38">
        <v>0.75</v>
      </c>
      <c r="R317" s="628">
        <v>1</v>
      </c>
      <c r="S317" s="41">
        <f t="shared" ref="S317" si="1441">SUM(O317:O317)*M317</f>
        <v>0.05</v>
      </c>
      <c r="T317" s="42">
        <f t="shared" ref="T317" si="1442">SUM(P317:P317)*M317</f>
        <v>0.1</v>
      </c>
      <c r="U317" s="42">
        <f t="shared" ref="U317" si="1443">SUM(Q317:Q317)*M317</f>
        <v>0.15000000000000002</v>
      </c>
      <c r="V317" s="43">
        <f t="shared" ref="V317" si="1444">SUM(R317:R317)*M317</f>
        <v>0.2</v>
      </c>
      <c r="W317" s="44">
        <f t="shared" si="1213"/>
        <v>0.2</v>
      </c>
      <c r="X317" s="117">
        <f>+S318+S320</f>
        <v>0.25</v>
      </c>
      <c r="Y317" s="46">
        <f t="shared" ref="Y317:AB317" si="1445">+T318+T320</f>
        <v>0.5</v>
      </c>
      <c r="Z317" s="47">
        <f t="shared" si="1445"/>
        <v>0.75000000000000011</v>
      </c>
      <c r="AA317" s="47">
        <f t="shared" si="1445"/>
        <v>0</v>
      </c>
      <c r="AB317" s="48">
        <f t="shared" si="1445"/>
        <v>0.75000000000000011</v>
      </c>
      <c r="AC317" s="76"/>
      <c r="AD317" s="570" t="s">
        <v>399</v>
      </c>
      <c r="AE317" s="51" t="str">
        <f t="shared" ref="AE317" si="1446">+IF(Q318&gt;Q317,"SUPERADA",IF(Q318=Q317,"EQUILIBRADA",IF(Q318&lt;Q317,"PARA MEJORAR")))</f>
        <v>EQUILIBRADA</v>
      </c>
      <c r="AF317" s="51" t="str">
        <f>IF(COUNTIF(AE317:AE320,"PARA MEJORAR")&gt;=1,"PARA MEJORAR","BIEN")</f>
        <v>BIEN</v>
      </c>
      <c r="AG317" s="79"/>
      <c r="AH317" s="587"/>
      <c r="AI317" s="588"/>
      <c r="AJ317" s="589"/>
      <c r="AK317" s="590"/>
      <c r="AL317" s="590"/>
      <c r="AM317" s="590"/>
      <c r="AN317" s="590"/>
      <c r="AO317" s="591"/>
    </row>
    <row r="318" spans="1:41" ht="39.950000000000003" customHeight="1" thickBot="1" x14ac:dyDescent="0.25">
      <c r="A318" s="559"/>
      <c r="B318" s="576"/>
      <c r="C318" s="577"/>
      <c r="D318" s="578"/>
      <c r="E318" s="579"/>
      <c r="F318" s="578"/>
      <c r="G318" s="580"/>
      <c r="H318" s="581"/>
      <c r="I318" s="582"/>
      <c r="J318" s="582"/>
      <c r="K318" s="583"/>
      <c r="L318" s="614"/>
      <c r="M318" s="595"/>
      <c r="N318" s="65" t="s">
        <v>48</v>
      </c>
      <c r="O318" s="193">
        <v>0.25</v>
      </c>
      <c r="P318" s="67">
        <v>0.5</v>
      </c>
      <c r="Q318" s="67">
        <v>0.75</v>
      </c>
      <c r="R318" s="625">
        <v>0</v>
      </c>
      <c r="S318" s="68">
        <f t="shared" ref="S318" si="1447">SUM(O318:O318)*M317</f>
        <v>0.05</v>
      </c>
      <c r="T318" s="69">
        <f t="shared" ref="T318" si="1448">SUM(P318:P318)*M317</f>
        <v>0.1</v>
      </c>
      <c r="U318" s="69">
        <f t="shared" ref="U318" si="1449">SUM(Q318:Q318)*M317</f>
        <v>0.15000000000000002</v>
      </c>
      <c r="V318" s="70">
        <f t="shared" ref="V318" si="1450">SUM(R318:R318)*M317</f>
        <v>0</v>
      </c>
      <c r="W318" s="71">
        <f t="shared" si="1213"/>
        <v>0.15000000000000002</v>
      </c>
      <c r="X318" s="92"/>
      <c r="Y318" s="73"/>
      <c r="Z318" s="74"/>
      <c r="AA318" s="74"/>
      <c r="AB318" s="75"/>
      <c r="AC318" s="76"/>
      <c r="AD318" s="586"/>
      <c r="AE318" s="78"/>
      <c r="AF318" s="79"/>
      <c r="AG318" s="79"/>
      <c r="AH318" s="587"/>
      <c r="AI318" s="588"/>
      <c r="AJ318" s="589"/>
      <c r="AK318" s="590"/>
      <c r="AL318" s="590"/>
      <c r="AM318" s="590"/>
      <c r="AN318" s="590"/>
      <c r="AO318" s="591"/>
    </row>
    <row r="319" spans="1:41" ht="39.950000000000003" customHeight="1" x14ac:dyDescent="0.2">
      <c r="A319" s="559"/>
      <c r="B319" s="576"/>
      <c r="C319" s="577"/>
      <c r="D319" s="578"/>
      <c r="E319" s="579"/>
      <c r="F319" s="578"/>
      <c r="G319" s="580"/>
      <c r="H319" s="581"/>
      <c r="I319" s="582"/>
      <c r="J319" s="582"/>
      <c r="K319" s="583"/>
      <c r="L319" s="614" t="s">
        <v>403</v>
      </c>
      <c r="M319" s="593">
        <v>0.8</v>
      </c>
      <c r="N319" s="36" t="s">
        <v>42</v>
      </c>
      <c r="O319" s="194">
        <v>0.25</v>
      </c>
      <c r="P319" s="195">
        <v>0.5</v>
      </c>
      <c r="Q319" s="195">
        <v>0.75</v>
      </c>
      <c r="R319" s="626">
        <v>1</v>
      </c>
      <c r="S319" s="88">
        <f t="shared" ref="S319" si="1451">SUM(O319:O319)*M319</f>
        <v>0.2</v>
      </c>
      <c r="T319" s="89">
        <f t="shared" ref="T319" si="1452">SUM(P319:P319)*M319</f>
        <v>0.4</v>
      </c>
      <c r="U319" s="89">
        <f t="shared" ref="U319" si="1453">SUM(Q319:Q319)*M319</f>
        <v>0.60000000000000009</v>
      </c>
      <c r="V319" s="90">
        <f t="shared" ref="V319" si="1454">SUM(R319:R319)*M319</f>
        <v>0.8</v>
      </c>
      <c r="W319" s="91">
        <f t="shared" si="1213"/>
        <v>0.8</v>
      </c>
      <c r="X319" s="92"/>
      <c r="Y319" s="73"/>
      <c r="Z319" s="74"/>
      <c r="AA319" s="74"/>
      <c r="AB319" s="75"/>
      <c r="AC319" s="76"/>
      <c r="AD319" s="570" t="s">
        <v>399</v>
      </c>
      <c r="AE319" s="51" t="str">
        <f t="shared" ref="AE319" si="1455">+IF(Q320&gt;Q319,"SUPERADA",IF(Q320=Q319,"EQUILIBRADA",IF(Q320&lt;Q319,"PARA MEJORAR")))</f>
        <v>EQUILIBRADA</v>
      </c>
      <c r="AF319" s="79"/>
      <c r="AG319" s="79"/>
      <c r="AH319" s="587"/>
      <c r="AI319" s="588"/>
      <c r="AJ319" s="573"/>
      <c r="AK319" s="574"/>
      <c r="AL319" s="574"/>
      <c r="AM319" s="574"/>
      <c r="AN319" s="574"/>
      <c r="AO319" s="575"/>
    </row>
    <row r="320" spans="1:41" ht="39.950000000000003" customHeight="1" thickBot="1" x14ac:dyDescent="0.25">
      <c r="A320" s="559"/>
      <c r="B320" s="576"/>
      <c r="C320" s="605"/>
      <c r="D320" s="578"/>
      <c r="E320" s="607"/>
      <c r="F320" s="606"/>
      <c r="G320" s="580"/>
      <c r="H320" s="581"/>
      <c r="I320" s="582"/>
      <c r="J320" s="582"/>
      <c r="K320" s="583"/>
      <c r="L320" s="592"/>
      <c r="M320" s="612"/>
      <c r="N320" s="65" t="s">
        <v>48</v>
      </c>
      <c r="O320" s="235">
        <v>0.25</v>
      </c>
      <c r="P320" s="107">
        <v>0.5</v>
      </c>
      <c r="Q320" s="107">
        <v>0.75</v>
      </c>
      <c r="R320" s="627">
        <v>0</v>
      </c>
      <c r="S320" s="109">
        <f t="shared" ref="S320" si="1456">SUM(O320:O320)*M319</f>
        <v>0.2</v>
      </c>
      <c r="T320" s="110">
        <f t="shared" ref="T320" si="1457">SUM(P320:P320)*M319</f>
        <v>0.4</v>
      </c>
      <c r="U320" s="110">
        <f t="shared" ref="U320" si="1458">SUM(Q320:Q320)*M319</f>
        <v>0.60000000000000009</v>
      </c>
      <c r="V320" s="111">
        <f t="shared" ref="V320" si="1459">SUM(R320:R320)*M319</f>
        <v>0</v>
      </c>
      <c r="W320" s="112">
        <f t="shared" si="1213"/>
        <v>0.60000000000000009</v>
      </c>
      <c r="X320" s="122"/>
      <c r="Y320" s="124"/>
      <c r="Z320" s="125"/>
      <c r="AA320" s="125"/>
      <c r="AB320" s="126"/>
      <c r="AC320" s="76"/>
      <c r="AD320" s="586"/>
      <c r="AE320" s="78"/>
      <c r="AF320" s="78"/>
      <c r="AG320" s="78"/>
      <c r="AH320" s="587"/>
      <c r="AI320" s="588"/>
      <c r="AJ320" s="589"/>
      <c r="AK320" s="590"/>
      <c r="AL320" s="590"/>
      <c r="AM320" s="590"/>
      <c r="AN320" s="590"/>
      <c r="AO320" s="591"/>
    </row>
    <row r="321" spans="1:41" ht="39.950000000000003" customHeight="1" thickBot="1" x14ac:dyDescent="0.25">
      <c r="A321" s="559"/>
      <c r="B321" s="576"/>
      <c r="C321" s="635">
        <v>21</v>
      </c>
      <c r="D321" s="562" t="s">
        <v>404</v>
      </c>
      <c r="E321" s="563">
        <v>25</v>
      </c>
      <c r="F321" s="562" t="s">
        <v>405</v>
      </c>
      <c r="G321" s="564" t="s">
        <v>406</v>
      </c>
      <c r="H321" s="565">
        <v>44</v>
      </c>
      <c r="I321" s="566" t="s">
        <v>395</v>
      </c>
      <c r="J321" s="566" t="s">
        <v>288</v>
      </c>
      <c r="K321" s="567">
        <v>0.79890000000000005</v>
      </c>
      <c r="L321" s="613" t="s">
        <v>407</v>
      </c>
      <c r="M321" s="603">
        <v>0.35</v>
      </c>
      <c r="N321" s="36" t="s">
        <v>42</v>
      </c>
      <c r="O321" s="188">
        <v>0.1</v>
      </c>
      <c r="P321" s="38">
        <v>0.3</v>
      </c>
      <c r="Q321" s="85">
        <v>0.6</v>
      </c>
      <c r="R321" s="628">
        <v>1</v>
      </c>
      <c r="S321" s="41">
        <f t="shared" ref="S321" si="1460">SUM(O321:O321)*M321</f>
        <v>3.4999999999999996E-2</v>
      </c>
      <c r="T321" s="42">
        <f t="shared" ref="T321" si="1461">SUM(P321:P321)*M321</f>
        <v>0.105</v>
      </c>
      <c r="U321" s="42">
        <f t="shared" ref="U321" si="1462">SUM(Q321:Q321)*M321</f>
        <v>0.21</v>
      </c>
      <c r="V321" s="43">
        <f t="shared" ref="V321" si="1463">SUM(R321:R321)*M321</f>
        <v>0.35</v>
      </c>
      <c r="W321" s="44">
        <f t="shared" si="1213"/>
        <v>0.35</v>
      </c>
      <c r="X321" s="117">
        <f>++S324+S326+S328+S322+S330+S332</f>
        <v>0.17136499999999999</v>
      </c>
      <c r="Y321" s="46">
        <f t="shared" ref="Y321:AB321" si="1464">++T324+T326+T328+T322+T330+T332</f>
        <v>0.32619000000000004</v>
      </c>
      <c r="Z321" s="47">
        <f t="shared" si="1464"/>
        <v>0.79892499999999989</v>
      </c>
      <c r="AA321" s="47">
        <f t="shared" si="1464"/>
        <v>0</v>
      </c>
      <c r="AB321" s="48">
        <f t="shared" si="1464"/>
        <v>0.79892499999999989</v>
      </c>
      <c r="AC321" s="76"/>
      <c r="AD321" s="570" t="s">
        <v>408</v>
      </c>
      <c r="AE321" s="51" t="str">
        <f t="shared" ref="AE321" si="1465">+IF(Q322&gt;Q321,"SUPERADA",IF(Q322=Q321,"EQUILIBRADA",IF(Q322&lt;Q321,"PARA MEJORAR")))</f>
        <v>SUPERADA</v>
      </c>
      <c r="AF321" s="51" t="str">
        <f>IF(COUNTIF(AE321:AE332,"PARA MEJORAR")&gt;=1,"PARA MEJORAR","BIEN")</f>
        <v>PARA MEJORAR</v>
      </c>
      <c r="AG321" s="51" t="str">
        <f>IF(COUNTIF(AF321:AF332,"PARA MEJORAR")&gt;=1,"PARA MEJORAR","BIEN")</f>
        <v>PARA MEJORAR</v>
      </c>
      <c r="AH321" s="587"/>
      <c r="AI321" s="588"/>
      <c r="AJ321" s="589"/>
      <c r="AK321" s="590"/>
      <c r="AL321" s="590"/>
      <c r="AM321" s="590"/>
      <c r="AN321" s="590"/>
      <c r="AO321" s="591"/>
    </row>
    <row r="322" spans="1:41" ht="39.950000000000003" customHeight="1" thickBot="1" x14ac:dyDescent="0.25">
      <c r="A322" s="559"/>
      <c r="B322" s="576"/>
      <c r="C322" s="635"/>
      <c r="D322" s="578"/>
      <c r="E322" s="579"/>
      <c r="F322" s="578"/>
      <c r="G322" s="580"/>
      <c r="H322" s="581"/>
      <c r="I322" s="582"/>
      <c r="J322" s="582"/>
      <c r="K322" s="583"/>
      <c r="L322" s="614"/>
      <c r="M322" s="595"/>
      <c r="N322" s="65" t="s">
        <v>48</v>
      </c>
      <c r="O322" s="193">
        <v>0.28889999999999999</v>
      </c>
      <c r="P322" s="67">
        <v>0.46139999999999998</v>
      </c>
      <c r="Q322" s="67">
        <v>0.74350000000000005</v>
      </c>
      <c r="R322" s="625">
        <v>0</v>
      </c>
      <c r="S322" s="68">
        <f t="shared" ref="S322" si="1466">SUM(O322:O322)*M321</f>
        <v>0.101115</v>
      </c>
      <c r="T322" s="69">
        <f t="shared" ref="T322" si="1467">SUM(P322:P322)*M321</f>
        <v>0.16148999999999999</v>
      </c>
      <c r="U322" s="69">
        <f t="shared" ref="U322" si="1468">SUM(Q322:Q322)*M321</f>
        <v>0.26022499999999998</v>
      </c>
      <c r="V322" s="70">
        <f t="shared" ref="V322" si="1469">SUM(R322:R322)*M321</f>
        <v>0</v>
      </c>
      <c r="W322" s="71">
        <f t="shared" si="1213"/>
        <v>0.26022499999999998</v>
      </c>
      <c r="X322" s="92"/>
      <c r="Y322" s="73"/>
      <c r="Z322" s="74"/>
      <c r="AA322" s="74"/>
      <c r="AB322" s="75"/>
      <c r="AC322" s="76"/>
      <c r="AD322" s="586"/>
      <c r="AE322" s="78"/>
      <c r="AF322" s="79"/>
      <c r="AG322" s="79"/>
      <c r="AH322" s="587"/>
      <c r="AI322" s="588"/>
      <c r="AJ322" s="589"/>
      <c r="AK322" s="590"/>
      <c r="AL322" s="590"/>
      <c r="AM322" s="590"/>
      <c r="AN322" s="590"/>
      <c r="AO322" s="591"/>
    </row>
    <row r="323" spans="1:41" ht="39.950000000000003" customHeight="1" thickBot="1" x14ac:dyDescent="0.25">
      <c r="A323" s="559"/>
      <c r="B323" s="576"/>
      <c r="C323" s="635"/>
      <c r="D323" s="578"/>
      <c r="E323" s="579"/>
      <c r="F323" s="578"/>
      <c r="G323" s="580"/>
      <c r="H323" s="581"/>
      <c r="I323" s="582"/>
      <c r="J323" s="582"/>
      <c r="K323" s="583"/>
      <c r="L323" s="609" t="s">
        <v>409</v>
      </c>
      <c r="M323" s="593">
        <v>0.25</v>
      </c>
      <c r="N323" s="36" t="s">
        <v>42</v>
      </c>
      <c r="O323" s="194">
        <v>0</v>
      </c>
      <c r="P323" s="195">
        <v>0.1</v>
      </c>
      <c r="Q323" s="195">
        <v>0.35</v>
      </c>
      <c r="R323" s="626">
        <v>1</v>
      </c>
      <c r="S323" s="88">
        <f t="shared" ref="S323" si="1470">SUM(O323:O323)*M323</f>
        <v>0</v>
      </c>
      <c r="T323" s="89">
        <f t="shared" ref="T323" si="1471">SUM(P323:P323)*M323</f>
        <v>2.5000000000000001E-2</v>
      </c>
      <c r="U323" s="89">
        <f t="shared" ref="U323" si="1472">SUM(Q323:Q323)*M323</f>
        <v>8.7499999999999994E-2</v>
      </c>
      <c r="V323" s="90">
        <f t="shared" ref="V323" si="1473">SUM(R323:R323)*M323</f>
        <v>0.25</v>
      </c>
      <c r="W323" s="91">
        <f t="shared" si="1213"/>
        <v>0.25</v>
      </c>
      <c r="X323" s="92"/>
      <c r="Y323" s="73"/>
      <c r="Z323" s="74"/>
      <c r="AA323" s="74"/>
      <c r="AB323" s="75"/>
      <c r="AC323" s="76"/>
      <c r="AD323" s="594" t="s">
        <v>410</v>
      </c>
      <c r="AE323" s="51" t="str">
        <f t="shared" ref="AE323" si="1474">+IF(Q324&gt;Q323,"SUPERADA",IF(Q324=Q323,"EQUILIBRADA",IF(Q324&lt;Q323,"PARA MEJORAR")))</f>
        <v>SUPERADA</v>
      </c>
      <c r="AF323" s="79"/>
      <c r="AG323" s="79"/>
      <c r="AH323" s="587"/>
      <c r="AI323" s="588"/>
      <c r="AJ323" s="589"/>
      <c r="AK323" s="590"/>
      <c r="AL323" s="590"/>
      <c r="AM323" s="590"/>
      <c r="AN323" s="590"/>
      <c r="AO323" s="591"/>
    </row>
    <row r="324" spans="1:41" ht="39.950000000000003" customHeight="1" thickBot="1" x14ac:dyDescent="0.25">
      <c r="A324" s="559"/>
      <c r="B324" s="576"/>
      <c r="C324" s="635"/>
      <c r="D324" s="578"/>
      <c r="E324" s="579"/>
      <c r="F324" s="578"/>
      <c r="G324" s="580"/>
      <c r="H324" s="581"/>
      <c r="I324" s="582"/>
      <c r="J324" s="582"/>
      <c r="K324" s="583"/>
      <c r="L324" s="609"/>
      <c r="M324" s="595"/>
      <c r="N324" s="65" t="s">
        <v>48</v>
      </c>
      <c r="O324" s="193">
        <v>2.1000000000000001E-2</v>
      </c>
      <c r="P324" s="67">
        <v>0.3488</v>
      </c>
      <c r="Q324" s="67">
        <v>0.65480000000000005</v>
      </c>
      <c r="R324" s="625">
        <v>0</v>
      </c>
      <c r="S324" s="68">
        <f t="shared" ref="S324" si="1475">SUM(O324:O324)*M323</f>
        <v>5.2500000000000003E-3</v>
      </c>
      <c r="T324" s="69">
        <f t="shared" ref="T324" si="1476">SUM(P324:P324)*M323</f>
        <v>8.72E-2</v>
      </c>
      <c r="U324" s="69">
        <f t="shared" ref="U324" si="1477">SUM(Q324:Q324)*M323</f>
        <v>0.16370000000000001</v>
      </c>
      <c r="V324" s="70">
        <f t="shared" ref="V324" si="1478">SUM(R324:R324)*M323</f>
        <v>0</v>
      </c>
      <c r="W324" s="71">
        <f t="shared" si="1213"/>
        <v>0.16370000000000001</v>
      </c>
      <c r="X324" s="92"/>
      <c r="Y324" s="73"/>
      <c r="Z324" s="74"/>
      <c r="AA324" s="74"/>
      <c r="AB324" s="75"/>
      <c r="AC324" s="76"/>
      <c r="AD324" s="586"/>
      <c r="AE324" s="78"/>
      <c r="AF324" s="79"/>
      <c r="AG324" s="79"/>
      <c r="AH324" s="587"/>
      <c r="AI324" s="588"/>
      <c r="AJ324" s="589"/>
      <c r="AK324" s="590"/>
      <c r="AL324" s="590"/>
      <c r="AM324" s="590"/>
      <c r="AN324" s="590"/>
      <c r="AO324" s="591"/>
    </row>
    <row r="325" spans="1:41" ht="39.950000000000003" customHeight="1" thickBot="1" x14ac:dyDescent="0.25">
      <c r="A325" s="559"/>
      <c r="B325" s="576"/>
      <c r="C325" s="635"/>
      <c r="D325" s="578"/>
      <c r="E325" s="579"/>
      <c r="F325" s="578"/>
      <c r="G325" s="580"/>
      <c r="H325" s="581"/>
      <c r="I325" s="582"/>
      <c r="J325" s="582"/>
      <c r="K325" s="583"/>
      <c r="L325" s="614" t="s">
        <v>411</v>
      </c>
      <c r="M325" s="593">
        <v>0.15</v>
      </c>
      <c r="N325" s="36" t="s">
        <v>42</v>
      </c>
      <c r="O325" s="194">
        <v>0.15</v>
      </c>
      <c r="P325" s="195">
        <v>0.5</v>
      </c>
      <c r="Q325" s="195">
        <v>0.75</v>
      </c>
      <c r="R325" s="626">
        <v>1</v>
      </c>
      <c r="S325" s="88">
        <f t="shared" ref="S325" si="1479">SUM(O325:O325)*M325</f>
        <v>2.2499999999999999E-2</v>
      </c>
      <c r="T325" s="89">
        <f t="shared" ref="T325" si="1480">SUM(P325:P325)*M325</f>
        <v>7.4999999999999997E-2</v>
      </c>
      <c r="U325" s="89">
        <f t="shared" ref="U325" si="1481">SUM(Q325:Q325)*M325</f>
        <v>0.11249999999999999</v>
      </c>
      <c r="V325" s="90">
        <f t="shared" ref="V325" si="1482">SUM(R325:R325)*M325</f>
        <v>0.15</v>
      </c>
      <c r="W325" s="91">
        <f t="shared" si="1213"/>
        <v>0.15</v>
      </c>
      <c r="X325" s="92"/>
      <c r="Y325" s="73"/>
      <c r="Z325" s="74"/>
      <c r="AA325" s="74"/>
      <c r="AB325" s="75"/>
      <c r="AC325" s="76"/>
      <c r="AD325" s="594" t="s">
        <v>412</v>
      </c>
      <c r="AE325" s="51" t="str">
        <f t="shared" ref="AE325" si="1483">+IF(Q326&gt;Q325,"SUPERADA",IF(Q326=Q325,"EQUILIBRADA",IF(Q326&lt;Q325,"PARA MEJORAR")))</f>
        <v>SUPERADA</v>
      </c>
      <c r="AF325" s="79"/>
      <c r="AG325" s="79"/>
      <c r="AH325" s="587"/>
      <c r="AI325" s="588"/>
      <c r="AJ325" s="589"/>
      <c r="AK325" s="590"/>
      <c r="AL325" s="590"/>
      <c r="AM325" s="590"/>
      <c r="AN325" s="590"/>
      <c r="AO325" s="591"/>
    </row>
    <row r="326" spans="1:41" ht="39.950000000000003" customHeight="1" thickBot="1" x14ac:dyDescent="0.25">
      <c r="A326" s="559"/>
      <c r="B326" s="576"/>
      <c r="C326" s="635"/>
      <c r="D326" s="578"/>
      <c r="E326" s="579"/>
      <c r="F326" s="578"/>
      <c r="G326" s="580"/>
      <c r="H326" s="581"/>
      <c r="I326" s="582"/>
      <c r="J326" s="582"/>
      <c r="K326" s="583"/>
      <c r="L326" s="614"/>
      <c r="M326" s="595"/>
      <c r="N326" s="65" t="s">
        <v>48</v>
      </c>
      <c r="O326" s="193">
        <v>0.15</v>
      </c>
      <c r="P326" s="67">
        <v>0.15</v>
      </c>
      <c r="Q326" s="67">
        <v>1</v>
      </c>
      <c r="R326" s="625">
        <v>0</v>
      </c>
      <c r="S326" s="68">
        <f t="shared" ref="S326" si="1484">SUM(O326:O326)*M325</f>
        <v>2.2499999999999999E-2</v>
      </c>
      <c r="T326" s="69">
        <f t="shared" ref="T326" si="1485">SUM(P326:P326)*M325</f>
        <v>2.2499999999999999E-2</v>
      </c>
      <c r="U326" s="69">
        <f t="shared" ref="U326" si="1486">SUM(Q326:Q326)*M325</f>
        <v>0.15</v>
      </c>
      <c r="V326" s="70">
        <f t="shared" ref="V326" si="1487">SUM(R326:R326)*M325</f>
        <v>0</v>
      </c>
      <c r="W326" s="71">
        <f t="shared" si="1213"/>
        <v>0.15</v>
      </c>
      <c r="X326" s="92"/>
      <c r="Y326" s="73"/>
      <c r="Z326" s="74"/>
      <c r="AA326" s="74"/>
      <c r="AB326" s="75"/>
      <c r="AC326" s="76"/>
      <c r="AD326" s="586"/>
      <c r="AE326" s="78"/>
      <c r="AF326" s="79"/>
      <c r="AG326" s="79"/>
      <c r="AH326" s="587"/>
      <c r="AI326" s="588"/>
      <c r="AJ326" s="589"/>
      <c r="AK326" s="590"/>
      <c r="AL326" s="590"/>
      <c r="AM326" s="590"/>
      <c r="AN326" s="590"/>
      <c r="AO326" s="591"/>
    </row>
    <row r="327" spans="1:41" ht="39.950000000000003" customHeight="1" thickBot="1" x14ac:dyDescent="0.25">
      <c r="A327" s="559"/>
      <c r="B327" s="576"/>
      <c r="C327" s="635"/>
      <c r="D327" s="578"/>
      <c r="E327" s="579"/>
      <c r="F327" s="578"/>
      <c r="G327" s="580"/>
      <c r="H327" s="581"/>
      <c r="I327" s="582"/>
      <c r="J327" s="582"/>
      <c r="K327" s="583"/>
      <c r="L327" s="614" t="s">
        <v>413</v>
      </c>
      <c r="M327" s="593">
        <v>0.1</v>
      </c>
      <c r="N327" s="36" t="s">
        <v>42</v>
      </c>
      <c r="O327" s="194">
        <v>0.15</v>
      </c>
      <c r="P327" s="195">
        <v>0.5</v>
      </c>
      <c r="Q327" s="195">
        <v>1</v>
      </c>
      <c r="R327" s="626">
        <v>1</v>
      </c>
      <c r="S327" s="88">
        <f t="shared" ref="S327" si="1488">SUM(O327:O327)*M327</f>
        <v>1.4999999999999999E-2</v>
      </c>
      <c r="T327" s="89">
        <f t="shared" ref="T327" si="1489">SUM(P327:P327)*M327</f>
        <v>0.05</v>
      </c>
      <c r="U327" s="89">
        <f t="shared" ref="U327" si="1490">SUM(Q327:Q327)*M327</f>
        <v>0.1</v>
      </c>
      <c r="V327" s="90">
        <f t="shared" ref="V327" si="1491">SUM(R327:R327)*M327</f>
        <v>0.1</v>
      </c>
      <c r="W327" s="91">
        <f t="shared" si="1213"/>
        <v>0.1</v>
      </c>
      <c r="X327" s="92"/>
      <c r="Y327" s="73"/>
      <c r="Z327" s="74"/>
      <c r="AA327" s="74"/>
      <c r="AB327" s="75"/>
      <c r="AC327" s="76"/>
      <c r="AD327" s="594" t="s">
        <v>414</v>
      </c>
      <c r="AE327" s="51" t="str">
        <f t="shared" ref="AE327" si="1492">+IF(Q328&gt;Q327,"SUPERADA",IF(Q328=Q327,"EQUILIBRADA",IF(Q328&lt;Q327,"PARA MEJORAR")))</f>
        <v>EQUILIBRADA</v>
      </c>
      <c r="AF327" s="79"/>
      <c r="AG327" s="79"/>
      <c r="AH327" s="587"/>
      <c r="AI327" s="588"/>
      <c r="AJ327" s="589"/>
      <c r="AK327" s="590"/>
      <c r="AL327" s="590"/>
      <c r="AM327" s="590"/>
      <c r="AN327" s="590"/>
      <c r="AO327" s="591"/>
    </row>
    <row r="328" spans="1:41" ht="39.950000000000003" customHeight="1" thickBot="1" x14ac:dyDescent="0.25">
      <c r="A328" s="559"/>
      <c r="B328" s="576"/>
      <c r="C328" s="635"/>
      <c r="D328" s="578"/>
      <c r="E328" s="579"/>
      <c r="F328" s="578"/>
      <c r="G328" s="580"/>
      <c r="H328" s="581"/>
      <c r="I328" s="582"/>
      <c r="J328" s="582"/>
      <c r="K328" s="583"/>
      <c r="L328" s="614"/>
      <c r="M328" s="595"/>
      <c r="N328" s="65" t="s">
        <v>48</v>
      </c>
      <c r="O328" s="193">
        <v>0.15</v>
      </c>
      <c r="P328" s="67">
        <v>0.15</v>
      </c>
      <c r="Q328" s="67">
        <v>1</v>
      </c>
      <c r="R328" s="625">
        <v>0</v>
      </c>
      <c r="S328" s="68">
        <f t="shared" ref="S328" si="1493">SUM(O328:O328)*M327</f>
        <v>1.4999999999999999E-2</v>
      </c>
      <c r="T328" s="69">
        <f t="shared" ref="T328" si="1494">SUM(P328:P328)*M327</f>
        <v>1.4999999999999999E-2</v>
      </c>
      <c r="U328" s="69">
        <f t="shared" ref="U328" si="1495">SUM(Q328:Q328)*M327</f>
        <v>0.1</v>
      </c>
      <c r="V328" s="70">
        <f t="shared" ref="V328" si="1496">SUM(R328:R328)*M327</f>
        <v>0</v>
      </c>
      <c r="W328" s="71">
        <f t="shared" si="1213"/>
        <v>0.1</v>
      </c>
      <c r="X328" s="92"/>
      <c r="Y328" s="73"/>
      <c r="Z328" s="74"/>
      <c r="AA328" s="74"/>
      <c r="AB328" s="75"/>
      <c r="AC328" s="76"/>
      <c r="AD328" s="586"/>
      <c r="AE328" s="78"/>
      <c r="AF328" s="79"/>
      <c r="AG328" s="79"/>
      <c r="AH328" s="587"/>
      <c r="AI328" s="588"/>
      <c r="AJ328" s="589"/>
      <c r="AK328" s="590"/>
      <c r="AL328" s="590"/>
      <c r="AM328" s="590"/>
      <c r="AN328" s="590"/>
      <c r="AO328" s="591"/>
    </row>
    <row r="329" spans="1:41" ht="39.950000000000003" customHeight="1" thickBot="1" x14ac:dyDescent="0.25">
      <c r="A329" s="559"/>
      <c r="B329" s="576"/>
      <c r="C329" s="635"/>
      <c r="D329" s="578"/>
      <c r="E329" s="579"/>
      <c r="F329" s="578"/>
      <c r="G329" s="580"/>
      <c r="H329" s="581"/>
      <c r="I329" s="582"/>
      <c r="J329" s="582"/>
      <c r="K329" s="583"/>
      <c r="L329" s="614" t="s">
        <v>415</v>
      </c>
      <c r="M329" s="593">
        <v>0.1</v>
      </c>
      <c r="N329" s="36" t="s">
        <v>42</v>
      </c>
      <c r="O329" s="194">
        <v>0.15</v>
      </c>
      <c r="P329" s="195">
        <v>0.5</v>
      </c>
      <c r="Q329" s="195">
        <v>0.75</v>
      </c>
      <c r="R329" s="626">
        <v>1</v>
      </c>
      <c r="S329" s="88">
        <f t="shared" ref="S329" si="1497">SUM(O329:O329)*M329</f>
        <v>1.4999999999999999E-2</v>
      </c>
      <c r="T329" s="89">
        <f t="shared" ref="T329" si="1498">SUM(P329:P329)*M329</f>
        <v>0.05</v>
      </c>
      <c r="U329" s="89">
        <f t="shared" ref="U329" si="1499">SUM(Q329:Q329)*M329</f>
        <v>7.5000000000000011E-2</v>
      </c>
      <c r="V329" s="90">
        <f t="shared" ref="V329" si="1500">SUM(R329:R329)*M329</f>
        <v>0.1</v>
      </c>
      <c r="W329" s="91">
        <f t="shared" si="1213"/>
        <v>0.1</v>
      </c>
      <c r="X329" s="92"/>
      <c r="Y329" s="73"/>
      <c r="Z329" s="74"/>
      <c r="AA329" s="74"/>
      <c r="AB329" s="75"/>
      <c r="AC329" s="76"/>
      <c r="AD329" s="594" t="s">
        <v>416</v>
      </c>
      <c r="AE329" s="51" t="str">
        <f t="shared" ref="AE329" si="1501">+IF(Q330&gt;Q329,"SUPERADA",IF(Q330=Q329,"EQUILIBRADA",IF(Q330&lt;Q329,"PARA MEJORAR")))</f>
        <v>SUPERADA</v>
      </c>
      <c r="AF329" s="79"/>
      <c r="AG329" s="79"/>
      <c r="AH329" s="587"/>
      <c r="AI329" s="588"/>
      <c r="AJ329" s="589"/>
      <c r="AK329" s="590"/>
      <c r="AL329" s="590"/>
      <c r="AM329" s="590"/>
      <c r="AN329" s="590"/>
      <c r="AO329" s="591"/>
    </row>
    <row r="330" spans="1:41" ht="39.950000000000003" customHeight="1" thickBot="1" x14ac:dyDescent="0.25">
      <c r="A330" s="559"/>
      <c r="B330" s="576"/>
      <c r="C330" s="635"/>
      <c r="D330" s="578"/>
      <c r="E330" s="579"/>
      <c r="F330" s="578"/>
      <c r="G330" s="580"/>
      <c r="H330" s="581"/>
      <c r="I330" s="582"/>
      <c r="J330" s="582"/>
      <c r="K330" s="583"/>
      <c r="L330" s="614"/>
      <c r="M330" s="595"/>
      <c r="N330" s="65" t="s">
        <v>48</v>
      </c>
      <c r="O330" s="193">
        <v>0.15</v>
      </c>
      <c r="P330" s="67">
        <v>0.15</v>
      </c>
      <c r="Q330" s="67">
        <v>1</v>
      </c>
      <c r="R330" s="625">
        <v>0</v>
      </c>
      <c r="S330" s="68">
        <f t="shared" ref="S330" si="1502">SUM(O330:O330)*M329</f>
        <v>1.4999999999999999E-2</v>
      </c>
      <c r="T330" s="69">
        <f t="shared" ref="T330" si="1503">SUM(P330:P330)*M329</f>
        <v>1.4999999999999999E-2</v>
      </c>
      <c r="U330" s="69">
        <f t="shared" ref="U330" si="1504">SUM(Q330:Q330)*M329</f>
        <v>0.1</v>
      </c>
      <c r="V330" s="70">
        <f t="shared" ref="V330" si="1505">SUM(R330:R330)*M329</f>
        <v>0</v>
      </c>
      <c r="W330" s="71">
        <f t="shared" si="1213"/>
        <v>0.1</v>
      </c>
      <c r="X330" s="92"/>
      <c r="Y330" s="73"/>
      <c r="Z330" s="74"/>
      <c r="AA330" s="74"/>
      <c r="AB330" s="75"/>
      <c r="AC330" s="76"/>
      <c r="AD330" s="586"/>
      <c r="AE330" s="78"/>
      <c r="AF330" s="79"/>
      <c r="AG330" s="79"/>
      <c r="AH330" s="587"/>
      <c r="AI330" s="588"/>
      <c r="AJ330" s="589"/>
      <c r="AK330" s="590"/>
      <c r="AL330" s="590"/>
      <c r="AM330" s="590"/>
      <c r="AN330" s="590"/>
      <c r="AO330" s="591"/>
    </row>
    <row r="331" spans="1:41" ht="39.950000000000003" customHeight="1" thickBot="1" x14ac:dyDescent="0.25">
      <c r="A331" s="559"/>
      <c r="B331" s="576"/>
      <c r="C331" s="635"/>
      <c r="D331" s="578"/>
      <c r="E331" s="579"/>
      <c r="F331" s="578"/>
      <c r="G331" s="580"/>
      <c r="H331" s="581"/>
      <c r="I331" s="582"/>
      <c r="J331" s="582"/>
      <c r="K331" s="583"/>
      <c r="L331" s="614" t="s">
        <v>417</v>
      </c>
      <c r="M331" s="593">
        <v>0.05</v>
      </c>
      <c r="N331" s="36" t="s">
        <v>42</v>
      </c>
      <c r="O331" s="194">
        <v>0.2</v>
      </c>
      <c r="P331" s="195">
        <v>0.5</v>
      </c>
      <c r="Q331" s="195">
        <v>0.75</v>
      </c>
      <c r="R331" s="626">
        <v>1</v>
      </c>
      <c r="S331" s="88">
        <f t="shared" ref="S331" si="1506">SUM(O331:O331)*M331</f>
        <v>1.0000000000000002E-2</v>
      </c>
      <c r="T331" s="89">
        <f t="shared" ref="T331" si="1507">SUM(P331:P331)*M331</f>
        <v>2.5000000000000001E-2</v>
      </c>
      <c r="U331" s="89">
        <f t="shared" ref="U331" si="1508">SUM(Q331:Q331)*M331</f>
        <v>3.7500000000000006E-2</v>
      </c>
      <c r="V331" s="90">
        <f t="shared" ref="V331" si="1509">SUM(R331:R331)*M331</f>
        <v>0.05</v>
      </c>
      <c r="W331" s="91">
        <f t="shared" ref="W331:W394" si="1510">MAX(S331:V331)</f>
        <v>0.05</v>
      </c>
      <c r="X331" s="92"/>
      <c r="Y331" s="73"/>
      <c r="Z331" s="74"/>
      <c r="AA331" s="74"/>
      <c r="AB331" s="75"/>
      <c r="AC331" s="76"/>
      <c r="AD331" s="594" t="s">
        <v>418</v>
      </c>
      <c r="AE331" s="51" t="str">
        <f t="shared" ref="AE331" si="1511">+IF(Q332&gt;Q331,"SUPERADA",IF(Q332=Q331,"EQUILIBRADA",IF(Q332&lt;Q331,"PARA MEJORAR")))</f>
        <v>PARA MEJORAR</v>
      </c>
      <c r="AF331" s="79"/>
      <c r="AG331" s="79"/>
      <c r="AH331" s="587"/>
      <c r="AI331" s="588"/>
      <c r="AJ331" s="573"/>
      <c r="AK331" s="574"/>
      <c r="AL331" s="574"/>
      <c r="AM331" s="574"/>
      <c r="AN331" s="574"/>
      <c r="AO331" s="575"/>
    </row>
    <row r="332" spans="1:41" ht="39.950000000000003" customHeight="1" thickBot="1" x14ac:dyDescent="0.25">
      <c r="A332" s="559"/>
      <c r="B332" s="576"/>
      <c r="C332" s="635"/>
      <c r="D332" s="578"/>
      <c r="E332" s="579"/>
      <c r="F332" s="578"/>
      <c r="G332" s="580"/>
      <c r="H332" s="581"/>
      <c r="I332" s="582"/>
      <c r="J332" s="582"/>
      <c r="K332" s="583"/>
      <c r="L332" s="592"/>
      <c r="M332" s="612"/>
      <c r="N332" s="65" t="s">
        <v>48</v>
      </c>
      <c r="O332" s="235">
        <v>0.25</v>
      </c>
      <c r="P332" s="107">
        <v>0.5</v>
      </c>
      <c r="Q332" s="107">
        <v>0.5</v>
      </c>
      <c r="R332" s="627">
        <v>0</v>
      </c>
      <c r="S332" s="109">
        <f t="shared" ref="S332" si="1512">SUM(O332:O332)*M331</f>
        <v>1.2500000000000001E-2</v>
      </c>
      <c r="T332" s="110">
        <f t="shared" ref="T332" si="1513">SUM(P332:P332)*M331</f>
        <v>2.5000000000000001E-2</v>
      </c>
      <c r="U332" s="110">
        <f t="shared" ref="U332" si="1514">SUM(Q332:Q332)*M331</f>
        <v>2.5000000000000001E-2</v>
      </c>
      <c r="V332" s="111">
        <f t="shared" ref="V332" si="1515">SUM(R332:R332)*M331</f>
        <v>0</v>
      </c>
      <c r="W332" s="112">
        <f t="shared" si="1510"/>
        <v>2.5000000000000001E-2</v>
      </c>
      <c r="X332" s="122"/>
      <c r="Y332" s="124"/>
      <c r="Z332" s="125"/>
      <c r="AA332" s="125"/>
      <c r="AB332" s="126"/>
      <c r="AC332" s="76"/>
      <c r="AD332" s="602"/>
      <c r="AE332" s="78"/>
      <c r="AF332" s="78"/>
      <c r="AG332" s="79"/>
      <c r="AH332" s="587"/>
      <c r="AI332" s="588"/>
      <c r="AJ332" s="589"/>
      <c r="AK332" s="590"/>
      <c r="AL332" s="590"/>
      <c r="AM332" s="590"/>
      <c r="AN332" s="590"/>
      <c r="AO332" s="591"/>
    </row>
    <row r="333" spans="1:41" ht="39.950000000000003" customHeight="1" thickBot="1" x14ac:dyDescent="0.25">
      <c r="A333" s="559"/>
      <c r="B333" s="576"/>
      <c r="C333" s="635"/>
      <c r="D333" s="578"/>
      <c r="E333" s="579"/>
      <c r="F333" s="636"/>
      <c r="G333" s="637" t="s">
        <v>419</v>
      </c>
      <c r="H333" s="638">
        <v>45</v>
      </c>
      <c r="I333" s="632" t="s">
        <v>420</v>
      </c>
      <c r="J333" s="632" t="s">
        <v>288</v>
      </c>
      <c r="K333" s="639">
        <f>Z333</f>
        <v>0.92499999999999993</v>
      </c>
      <c r="L333" s="613" t="s">
        <v>421</v>
      </c>
      <c r="M333" s="640">
        <v>0.3</v>
      </c>
      <c r="N333" s="36" t="s">
        <v>42</v>
      </c>
      <c r="O333" s="188">
        <v>0.25</v>
      </c>
      <c r="P333" s="38">
        <v>0.5</v>
      </c>
      <c r="Q333" s="38">
        <v>0.75</v>
      </c>
      <c r="R333" s="628">
        <v>1</v>
      </c>
      <c r="S333" s="41">
        <f t="shared" ref="S333" si="1516">SUM(O333:O333)*M333</f>
        <v>7.4999999999999997E-2</v>
      </c>
      <c r="T333" s="42">
        <f t="shared" ref="T333" si="1517">SUM(P333:P333)*M333</f>
        <v>0.15</v>
      </c>
      <c r="U333" s="42">
        <f t="shared" ref="U333" si="1518">SUM(Q333:Q333)*M333</f>
        <v>0.22499999999999998</v>
      </c>
      <c r="V333" s="43">
        <f t="shared" ref="V333" si="1519">SUM(R333:R333)*M333</f>
        <v>0.3</v>
      </c>
      <c r="W333" s="44">
        <f t="shared" si="1510"/>
        <v>0.3</v>
      </c>
      <c r="X333" s="117">
        <f>+S334+S336</f>
        <v>0.28499999999999998</v>
      </c>
      <c r="Y333" s="46">
        <f t="shared" ref="Y333:AB333" si="1520">+T334+T336</f>
        <v>0.56999999999999995</v>
      </c>
      <c r="Z333" s="47">
        <f t="shared" si="1520"/>
        <v>0.92499999999999993</v>
      </c>
      <c r="AA333" s="47">
        <f t="shared" si="1520"/>
        <v>0</v>
      </c>
      <c r="AB333" s="48">
        <f t="shared" si="1520"/>
        <v>0.92499999999999993</v>
      </c>
      <c r="AC333" s="76"/>
      <c r="AD333" s="570" t="s">
        <v>422</v>
      </c>
      <c r="AE333" s="51" t="str">
        <f t="shared" ref="AE333" si="1521">+IF(Q334&gt;Q333,"SUPERADA",IF(Q334=Q333,"EQUILIBRADA",IF(Q334&lt;Q333,"PARA MEJORAR")))</f>
        <v>EQUILIBRADA</v>
      </c>
      <c r="AF333" s="51" t="str">
        <f>IF(COUNTIF(AE333:AE336,"PARA MEJORAR")&gt;=1,"PARA MEJORAR","BIEN")</f>
        <v>BIEN</v>
      </c>
      <c r="AG333" s="79"/>
      <c r="AH333" s="587"/>
      <c r="AI333" s="588"/>
      <c r="AJ333" s="589"/>
      <c r="AK333" s="590"/>
      <c r="AL333" s="590"/>
      <c r="AM333" s="590"/>
      <c r="AN333" s="590"/>
      <c r="AO333" s="591"/>
    </row>
    <row r="334" spans="1:41" ht="39.950000000000003" customHeight="1" thickBot="1" x14ac:dyDescent="0.25">
      <c r="A334" s="559"/>
      <c r="B334" s="576"/>
      <c r="C334" s="635"/>
      <c r="D334" s="578"/>
      <c r="E334" s="579"/>
      <c r="F334" s="636"/>
      <c r="G334" s="641"/>
      <c r="H334" s="642"/>
      <c r="I334" s="643"/>
      <c r="J334" s="643"/>
      <c r="K334" s="644"/>
      <c r="L334" s="614"/>
      <c r="M334" s="645"/>
      <c r="N334" s="65" t="s">
        <v>48</v>
      </c>
      <c r="O334" s="193">
        <v>0.25</v>
      </c>
      <c r="P334" s="67">
        <v>0.5</v>
      </c>
      <c r="Q334" s="67">
        <v>0.75</v>
      </c>
      <c r="R334" s="625">
        <v>0</v>
      </c>
      <c r="S334" s="68">
        <f t="shared" ref="S334" si="1522">SUM(O334:O334)*M333</f>
        <v>7.4999999999999997E-2</v>
      </c>
      <c r="T334" s="69">
        <f t="shared" ref="T334" si="1523">SUM(P334:P334)*M333</f>
        <v>0.15</v>
      </c>
      <c r="U334" s="69">
        <f t="shared" ref="U334" si="1524">SUM(Q334:Q334)*M333</f>
        <v>0.22499999999999998</v>
      </c>
      <c r="V334" s="70">
        <f t="shared" ref="V334" si="1525">SUM(R334:R334)*M333</f>
        <v>0</v>
      </c>
      <c r="W334" s="71">
        <f t="shared" si="1510"/>
        <v>0.22499999999999998</v>
      </c>
      <c r="X334" s="92"/>
      <c r="Y334" s="73"/>
      <c r="Z334" s="74"/>
      <c r="AA334" s="74"/>
      <c r="AB334" s="75"/>
      <c r="AC334" s="76"/>
      <c r="AD334" s="586"/>
      <c r="AE334" s="78"/>
      <c r="AF334" s="79"/>
      <c r="AG334" s="79"/>
      <c r="AH334" s="587"/>
      <c r="AI334" s="588"/>
      <c r="AJ334" s="589"/>
      <c r="AK334" s="590"/>
      <c r="AL334" s="590"/>
      <c r="AM334" s="590"/>
      <c r="AN334" s="590"/>
      <c r="AO334" s="591"/>
    </row>
    <row r="335" spans="1:41" ht="39.950000000000003" customHeight="1" thickBot="1" x14ac:dyDescent="0.25">
      <c r="A335" s="559"/>
      <c r="B335" s="576"/>
      <c r="C335" s="635"/>
      <c r="D335" s="578"/>
      <c r="E335" s="579"/>
      <c r="F335" s="636"/>
      <c r="G335" s="641"/>
      <c r="H335" s="642"/>
      <c r="I335" s="643"/>
      <c r="J335" s="643"/>
      <c r="K335" s="644"/>
      <c r="L335" s="614" t="s">
        <v>423</v>
      </c>
      <c r="M335" s="645">
        <v>0.7</v>
      </c>
      <c r="N335" s="36" t="s">
        <v>42</v>
      </c>
      <c r="O335" s="194">
        <v>0.3</v>
      </c>
      <c r="P335" s="195">
        <v>0.6</v>
      </c>
      <c r="Q335" s="195">
        <v>1</v>
      </c>
      <c r="R335" s="626">
        <v>1</v>
      </c>
      <c r="S335" s="88">
        <f t="shared" ref="S335" si="1526">SUM(O335:O335)*M335</f>
        <v>0.21</v>
      </c>
      <c r="T335" s="89">
        <f t="shared" ref="T335" si="1527">SUM(P335:P335)*M335</f>
        <v>0.42</v>
      </c>
      <c r="U335" s="89">
        <f t="shared" ref="U335" si="1528">SUM(Q335:Q335)*M335</f>
        <v>0.7</v>
      </c>
      <c r="V335" s="90">
        <f t="shared" ref="V335" si="1529">SUM(R335:R335)*M335</f>
        <v>0.7</v>
      </c>
      <c r="W335" s="91">
        <f t="shared" si="1510"/>
        <v>0.7</v>
      </c>
      <c r="X335" s="92"/>
      <c r="Y335" s="73"/>
      <c r="Z335" s="74"/>
      <c r="AA335" s="74"/>
      <c r="AB335" s="75"/>
      <c r="AC335" s="76"/>
      <c r="AD335" s="594" t="s">
        <v>349</v>
      </c>
      <c r="AE335" s="51" t="str">
        <f t="shared" ref="AE335" si="1530">+IF(Q336&gt;Q335,"SUPERADA",IF(Q336=Q335,"EQUILIBRADA",IF(Q336&lt;Q335,"PARA MEJORAR")))</f>
        <v>EQUILIBRADA</v>
      </c>
      <c r="AF335" s="79"/>
      <c r="AG335" s="79"/>
      <c r="AH335" s="587"/>
      <c r="AI335" s="588"/>
      <c r="AJ335" s="573"/>
      <c r="AK335" s="574"/>
      <c r="AL335" s="574"/>
      <c r="AM335" s="574"/>
      <c r="AN335" s="574"/>
      <c r="AO335" s="575"/>
    </row>
    <row r="336" spans="1:41" ht="39.950000000000003" customHeight="1" thickBot="1" x14ac:dyDescent="0.25">
      <c r="A336" s="559"/>
      <c r="B336" s="576"/>
      <c r="C336" s="635"/>
      <c r="D336" s="578"/>
      <c r="E336" s="579"/>
      <c r="F336" s="636"/>
      <c r="G336" s="646"/>
      <c r="H336" s="647"/>
      <c r="I336" s="634"/>
      <c r="J336" s="634"/>
      <c r="K336" s="648"/>
      <c r="L336" s="615"/>
      <c r="M336" s="649"/>
      <c r="N336" s="65" t="s">
        <v>48</v>
      </c>
      <c r="O336" s="235">
        <v>0.3</v>
      </c>
      <c r="P336" s="107">
        <v>0.6</v>
      </c>
      <c r="Q336" s="107">
        <v>1</v>
      </c>
      <c r="R336" s="627">
        <v>0</v>
      </c>
      <c r="S336" s="109">
        <f t="shared" ref="S336" si="1531">SUM(O336:O336)*M335</f>
        <v>0.21</v>
      </c>
      <c r="T336" s="110">
        <f t="shared" ref="T336" si="1532">SUM(P336:P336)*M335</f>
        <v>0.42</v>
      </c>
      <c r="U336" s="110">
        <f t="shared" ref="U336" si="1533">SUM(Q336:Q336)*M335</f>
        <v>0.7</v>
      </c>
      <c r="V336" s="111">
        <f t="shared" ref="V336" si="1534">SUM(R336:R336)*M335</f>
        <v>0</v>
      </c>
      <c r="W336" s="112">
        <f t="shared" si="1510"/>
        <v>0.7</v>
      </c>
      <c r="X336" s="122"/>
      <c r="Y336" s="124"/>
      <c r="Z336" s="125"/>
      <c r="AA336" s="125"/>
      <c r="AB336" s="126"/>
      <c r="AC336" s="76"/>
      <c r="AD336" s="602"/>
      <c r="AE336" s="78"/>
      <c r="AF336" s="78"/>
      <c r="AG336" s="79"/>
      <c r="AH336" s="587"/>
      <c r="AI336" s="588"/>
      <c r="AJ336" s="589"/>
      <c r="AK336" s="590"/>
      <c r="AL336" s="590"/>
      <c r="AM336" s="590"/>
      <c r="AN336" s="590"/>
      <c r="AO336" s="591"/>
    </row>
    <row r="337" spans="1:41" ht="39.950000000000003" customHeight="1" thickBot="1" x14ac:dyDescent="0.25">
      <c r="A337" s="559"/>
      <c r="B337" s="576"/>
      <c r="C337" s="635"/>
      <c r="D337" s="578"/>
      <c r="E337" s="579"/>
      <c r="F337" s="578"/>
      <c r="G337" s="564" t="s">
        <v>424</v>
      </c>
      <c r="H337" s="565">
        <v>46</v>
      </c>
      <c r="I337" s="566" t="s">
        <v>425</v>
      </c>
      <c r="J337" s="566" t="s">
        <v>288</v>
      </c>
      <c r="K337" s="567">
        <f>Z337</f>
        <v>0.8</v>
      </c>
      <c r="L337" s="568" t="s">
        <v>426</v>
      </c>
      <c r="M337" s="603">
        <v>1</v>
      </c>
      <c r="N337" s="36" t="s">
        <v>42</v>
      </c>
      <c r="O337" s="188">
        <v>0.3</v>
      </c>
      <c r="P337" s="38">
        <v>0.6</v>
      </c>
      <c r="Q337" s="38">
        <v>0.8</v>
      </c>
      <c r="R337" s="624">
        <v>1</v>
      </c>
      <c r="S337" s="41">
        <f t="shared" ref="S337" si="1535">SUM(O337:O337)*M337</f>
        <v>0.3</v>
      </c>
      <c r="T337" s="42">
        <f t="shared" ref="T337" si="1536">SUM(P337:P337)*M337</f>
        <v>0.6</v>
      </c>
      <c r="U337" s="42">
        <f t="shared" ref="U337" si="1537">SUM(Q337:Q337)*M337</f>
        <v>0.8</v>
      </c>
      <c r="V337" s="43">
        <f t="shared" ref="V337" si="1538">SUM(R337:R337)*M337</f>
        <v>1</v>
      </c>
      <c r="W337" s="44">
        <f t="shared" si="1510"/>
        <v>1</v>
      </c>
      <c r="X337" s="117">
        <f>+S338</f>
        <v>0.3</v>
      </c>
      <c r="Y337" s="46">
        <f t="shared" ref="Y337:AB337" si="1539">+T338</f>
        <v>0.6</v>
      </c>
      <c r="Z337" s="47">
        <f t="shared" si="1539"/>
        <v>0.8</v>
      </c>
      <c r="AA337" s="47">
        <f t="shared" si="1539"/>
        <v>0</v>
      </c>
      <c r="AB337" s="48">
        <f t="shared" si="1539"/>
        <v>0.8</v>
      </c>
      <c r="AC337" s="76"/>
      <c r="AD337" s="570" t="s">
        <v>427</v>
      </c>
      <c r="AE337" s="51" t="str">
        <f t="shared" ref="AE337" si="1540">+IF(Q338&gt;Q337,"SUPERADA",IF(Q338=Q337,"EQUILIBRADA",IF(Q338&lt;Q337,"PARA MEJORAR")))</f>
        <v>EQUILIBRADA</v>
      </c>
      <c r="AF337" s="51" t="str">
        <f>IF(COUNTIF(AE337:AE338,"PARA MEJORAR")&gt;=1,"PARA MEJORAR","BIEN")</f>
        <v>BIEN</v>
      </c>
      <c r="AG337" s="79"/>
      <c r="AH337" s="587"/>
      <c r="AI337" s="588"/>
      <c r="AJ337" s="573"/>
      <c r="AK337" s="574"/>
      <c r="AL337" s="574"/>
      <c r="AM337" s="574"/>
      <c r="AN337" s="574"/>
      <c r="AO337" s="575"/>
    </row>
    <row r="338" spans="1:41" ht="39.950000000000003" customHeight="1" thickBot="1" x14ac:dyDescent="0.25">
      <c r="A338" s="559"/>
      <c r="B338" s="576"/>
      <c r="C338" s="635"/>
      <c r="D338" s="606"/>
      <c r="E338" s="579"/>
      <c r="F338" s="606"/>
      <c r="G338" s="596"/>
      <c r="H338" s="597"/>
      <c r="I338" s="598"/>
      <c r="J338" s="598"/>
      <c r="K338" s="599"/>
      <c r="L338" s="600"/>
      <c r="M338" s="601"/>
      <c r="N338" s="65" t="s">
        <v>48</v>
      </c>
      <c r="O338" s="193">
        <v>0.3</v>
      </c>
      <c r="P338" s="67">
        <v>0.6</v>
      </c>
      <c r="Q338" s="67">
        <v>0.8</v>
      </c>
      <c r="R338" s="625">
        <v>0</v>
      </c>
      <c r="S338" s="109">
        <f t="shared" ref="S338" si="1541">SUM(O338:O338)*M337</f>
        <v>0.3</v>
      </c>
      <c r="T338" s="110">
        <f t="shared" ref="T338" si="1542">SUM(P338:P338)*M337</f>
        <v>0.6</v>
      </c>
      <c r="U338" s="110">
        <f t="shared" ref="U338" si="1543">SUM(Q338:Q338)*M337</f>
        <v>0.8</v>
      </c>
      <c r="V338" s="111">
        <f t="shared" ref="V338" si="1544">SUM(R338:R338)*M337</f>
        <v>0</v>
      </c>
      <c r="W338" s="112">
        <f t="shared" si="1510"/>
        <v>0.8</v>
      </c>
      <c r="X338" s="92"/>
      <c r="Y338" s="73"/>
      <c r="Z338" s="74"/>
      <c r="AA338" s="74"/>
      <c r="AB338" s="75"/>
      <c r="AC338" s="76"/>
      <c r="AD338" s="586"/>
      <c r="AE338" s="78"/>
      <c r="AF338" s="78"/>
      <c r="AG338" s="78"/>
      <c r="AH338" s="587"/>
      <c r="AI338" s="588"/>
      <c r="AJ338" s="589"/>
      <c r="AK338" s="590"/>
      <c r="AL338" s="590"/>
      <c r="AM338" s="590"/>
      <c r="AN338" s="590"/>
      <c r="AO338" s="591"/>
    </row>
    <row r="339" spans="1:41" ht="39.950000000000003" customHeight="1" thickBot="1" x14ac:dyDescent="0.25">
      <c r="A339" s="559"/>
      <c r="B339" s="576"/>
      <c r="C339" s="577">
        <v>22</v>
      </c>
      <c r="D339" s="578" t="s">
        <v>428</v>
      </c>
      <c r="E339" s="650">
        <v>26</v>
      </c>
      <c r="F339" s="578" t="s">
        <v>429</v>
      </c>
      <c r="G339" s="564" t="s">
        <v>430</v>
      </c>
      <c r="H339" s="651">
        <v>47</v>
      </c>
      <c r="I339" s="566" t="s">
        <v>431</v>
      </c>
      <c r="J339" s="566" t="s">
        <v>378</v>
      </c>
      <c r="K339" s="567">
        <f>Z339</f>
        <v>0.50249999999999995</v>
      </c>
      <c r="L339" s="568" t="s">
        <v>432</v>
      </c>
      <c r="M339" s="603">
        <v>0.15</v>
      </c>
      <c r="N339" s="36" t="s">
        <v>42</v>
      </c>
      <c r="O339" s="188">
        <v>0</v>
      </c>
      <c r="P339" s="38">
        <v>0.5</v>
      </c>
      <c r="Q339" s="38">
        <v>0.5</v>
      </c>
      <c r="R339" s="624">
        <v>1</v>
      </c>
      <c r="S339" s="41">
        <f t="shared" ref="S339" si="1545">SUM(O339:O339)*M339</f>
        <v>0</v>
      </c>
      <c r="T339" s="42">
        <f t="shared" ref="T339" si="1546">SUM(P339:P339)*M339</f>
        <v>7.4999999999999997E-2</v>
      </c>
      <c r="U339" s="42">
        <f t="shared" ref="U339" si="1547">SUM(Q339:Q339)*M339</f>
        <v>7.4999999999999997E-2</v>
      </c>
      <c r="V339" s="43">
        <f t="shared" ref="V339" si="1548">SUM(R339:R339)*M339</f>
        <v>0.15</v>
      </c>
      <c r="W339" s="44">
        <f t="shared" si="1510"/>
        <v>0.15</v>
      </c>
      <c r="X339" s="117">
        <f>+S342+S344+S346+S340+S348+S350</f>
        <v>0</v>
      </c>
      <c r="Y339" s="46">
        <f t="shared" ref="Y339:AB339" si="1549">+T342+T344+T346+T340+T348+T350</f>
        <v>0.32</v>
      </c>
      <c r="Z339" s="47">
        <f t="shared" si="1549"/>
        <v>0.50249999999999995</v>
      </c>
      <c r="AA339" s="47">
        <f t="shared" si="1549"/>
        <v>0</v>
      </c>
      <c r="AB339" s="48">
        <f t="shared" si="1549"/>
        <v>0.50249999999999995</v>
      </c>
      <c r="AC339" s="76"/>
      <c r="AD339" s="570" t="s">
        <v>161</v>
      </c>
      <c r="AE339" s="51" t="str">
        <f t="shared" ref="AE339" si="1550">+IF(Q340&gt;Q339,"SUPERADA",IF(Q340=Q339,"EQUILIBRADA",IF(Q340&lt;Q339,"PARA MEJORAR")))</f>
        <v>EQUILIBRADA</v>
      </c>
      <c r="AF339" s="51" t="str">
        <f>IF(COUNTIF(AE339:AE350,"PARA MEJORAR")&gt;=1,"PARA MEJORAR","BIEN")</f>
        <v>PARA MEJORAR</v>
      </c>
      <c r="AG339" s="51" t="str">
        <f>IF(COUNTIF(AF339:AF350,"PARA MEJORAR")&gt;=1,"PARA MEJORAR","BIEN")</f>
        <v>PARA MEJORAR</v>
      </c>
      <c r="AH339" s="587"/>
      <c r="AI339" s="588"/>
      <c r="AJ339" s="589"/>
      <c r="AK339" s="590"/>
      <c r="AL339" s="590"/>
      <c r="AM339" s="590"/>
      <c r="AN339" s="590"/>
      <c r="AO339" s="591"/>
    </row>
    <row r="340" spans="1:41" ht="39.950000000000003" customHeight="1" thickBot="1" x14ac:dyDescent="0.25">
      <c r="A340" s="559"/>
      <c r="B340" s="576"/>
      <c r="C340" s="577"/>
      <c r="D340" s="578"/>
      <c r="E340" s="650"/>
      <c r="F340" s="578"/>
      <c r="G340" s="580"/>
      <c r="H340" s="652"/>
      <c r="I340" s="582"/>
      <c r="J340" s="582"/>
      <c r="K340" s="583"/>
      <c r="L340" s="584"/>
      <c r="M340" s="595"/>
      <c r="N340" s="65" t="s">
        <v>48</v>
      </c>
      <c r="O340" s="193">
        <v>0</v>
      </c>
      <c r="P340" s="67">
        <v>0.5</v>
      </c>
      <c r="Q340" s="67">
        <v>0.5</v>
      </c>
      <c r="R340" s="625">
        <v>0</v>
      </c>
      <c r="S340" s="68">
        <f t="shared" ref="S340" si="1551">SUM(O340:O340)*M339</f>
        <v>0</v>
      </c>
      <c r="T340" s="69">
        <f t="shared" ref="T340" si="1552">SUM(P340:P340)*M339</f>
        <v>7.4999999999999997E-2</v>
      </c>
      <c r="U340" s="69">
        <f t="shared" ref="U340" si="1553">SUM(Q340:Q340)*M339</f>
        <v>7.4999999999999997E-2</v>
      </c>
      <c r="V340" s="70">
        <f t="shared" ref="V340" si="1554">SUM(R340:R340)*M339</f>
        <v>0</v>
      </c>
      <c r="W340" s="71">
        <f t="shared" si="1510"/>
        <v>7.4999999999999997E-2</v>
      </c>
      <c r="X340" s="92"/>
      <c r="Y340" s="73"/>
      <c r="Z340" s="74"/>
      <c r="AA340" s="74"/>
      <c r="AB340" s="75"/>
      <c r="AC340" s="76"/>
      <c r="AD340" s="586"/>
      <c r="AE340" s="78"/>
      <c r="AF340" s="79"/>
      <c r="AG340" s="79"/>
      <c r="AH340" s="587"/>
      <c r="AI340" s="588"/>
      <c r="AJ340" s="589"/>
      <c r="AK340" s="590"/>
      <c r="AL340" s="590"/>
      <c r="AM340" s="590"/>
      <c r="AN340" s="590"/>
      <c r="AO340" s="591"/>
    </row>
    <row r="341" spans="1:41" ht="39.950000000000003" customHeight="1" thickBot="1" x14ac:dyDescent="0.25">
      <c r="A341" s="559"/>
      <c r="B341" s="576"/>
      <c r="C341" s="577"/>
      <c r="D341" s="578"/>
      <c r="E341" s="650"/>
      <c r="F341" s="578"/>
      <c r="G341" s="580"/>
      <c r="H341" s="652"/>
      <c r="I341" s="582"/>
      <c r="J341" s="582"/>
      <c r="K341" s="583"/>
      <c r="L341" s="592" t="s">
        <v>433</v>
      </c>
      <c r="M341" s="593">
        <v>0.15</v>
      </c>
      <c r="N341" s="36" t="s">
        <v>42</v>
      </c>
      <c r="O341" s="194">
        <v>0</v>
      </c>
      <c r="P341" s="195">
        <v>0.3</v>
      </c>
      <c r="Q341" s="195">
        <v>0.65</v>
      </c>
      <c r="R341" s="626">
        <v>1</v>
      </c>
      <c r="S341" s="88">
        <f t="shared" ref="S341" si="1555">SUM(O341:O341)*M341</f>
        <v>0</v>
      </c>
      <c r="T341" s="89">
        <f t="shared" ref="T341" si="1556">SUM(P341:P341)*M341</f>
        <v>4.4999999999999998E-2</v>
      </c>
      <c r="U341" s="89">
        <f t="shared" ref="U341" si="1557">SUM(Q341:Q341)*M341</f>
        <v>9.7500000000000003E-2</v>
      </c>
      <c r="V341" s="90">
        <f t="shared" ref="V341" si="1558">SUM(R341:R341)*M341</f>
        <v>0.15</v>
      </c>
      <c r="W341" s="91">
        <f t="shared" si="1510"/>
        <v>0.15</v>
      </c>
      <c r="X341" s="92"/>
      <c r="Y341" s="73"/>
      <c r="Z341" s="74"/>
      <c r="AA341" s="74"/>
      <c r="AB341" s="75"/>
      <c r="AC341" s="76"/>
      <c r="AD341" s="594" t="s">
        <v>161</v>
      </c>
      <c r="AE341" s="51" t="str">
        <f t="shared" ref="AE341" si="1559">+IF(Q342&gt;Q341,"SUPERADA",IF(Q342=Q341,"EQUILIBRADA",IF(Q342&lt;Q341,"PARA MEJORAR")))</f>
        <v>EQUILIBRADA</v>
      </c>
      <c r="AF341" s="79"/>
      <c r="AG341" s="79"/>
      <c r="AH341" s="587"/>
      <c r="AI341" s="588"/>
      <c r="AJ341" s="589"/>
      <c r="AK341" s="590"/>
      <c r="AL341" s="590"/>
      <c r="AM341" s="590"/>
      <c r="AN341" s="590"/>
      <c r="AO341" s="591"/>
    </row>
    <row r="342" spans="1:41" ht="39.950000000000003" customHeight="1" thickBot="1" x14ac:dyDescent="0.25">
      <c r="A342" s="559"/>
      <c r="B342" s="576"/>
      <c r="C342" s="577"/>
      <c r="D342" s="578"/>
      <c r="E342" s="650"/>
      <c r="F342" s="578"/>
      <c r="G342" s="580"/>
      <c r="H342" s="652"/>
      <c r="I342" s="582"/>
      <c r="J342" s="582"/>
      <c r="K342" s="583"/>
      <c r="L342" s="584"/>
      <c r="M342" s="595"/>
      <c r="N342" s="65" t="s">
        <v>48</v>
      </c>
      <c r="O342" s="193">
        <v>0</v>
      </c>
      <c r="P342" s="67">
        <v>0.3</v>
      </c>
      <c r="Q342" s="67">
        <v>0.65</v>
      </c>
      <c r="R342" s="625">
        <v>0</v>
      </c>
      <c r="S342" s="68">
        <f t="shared" ref="S342" si="1560">SUM(O342:O342)*M341</f>
        <v>0</v>
      </c>
      <c r="T342" s="69">
        <f t="shared" ref="T342" si="1561">SUM(P342:P342)*M341</f>
        <v>4.4999999999999998E-2</v>
      </c>
      <c r="U342" s="69">
        <f t="shared" ref="U342" si="1562">SUM(Q342:Q342)*M341</f>
        <v>9.7500000000000003E-2</v>
      </c>
      <c r="V342" s="70">
        <f t="shared" ref="V342" si="1563">SUM(R342:R342)*M341</f>
        <v>0</v>
      </c>
      <c r="W342" s="71">
        <f t="shared" si="1510"/>
        <v>9.7500000000000003E-2</v>
      </c>
      <c r="X342" s="92"/>
      <c r="Y342" s="73"/>
      <c r="Z342" s="74"/>
      <c r="AA342" s="74"/>
      <c r="AB342" s="75"/>
      <c r="AC342" s="76"/>
      <c r="AD342" s="586"/>
      <c r="AE342" s="78"/>
      <c r="AF342" s="79"/>
      <c r="AG342" s="79"/>
      <c r="AH342" s="587"/>
      <c r="AI342" s="588"/>
      <c r="AJ342" s="589"/>
      <c r="AK342" s="590"/>
      <c r="AL342" s="590"/>
      <c r="AM342" s="590"/>
      <c r="AN342" s="590"/>
      <c r="AO342" s="591"/>
    </row>
    <row r="343" spans="1:41" ht="39.950000000000003" customHeight="1" thickBot="1" x14ac:dyDescent="0.25">
      <c r="A343" s="559"/>
      <c r="B343" s="576"/>
      <c r="C343" s="577"/>
      <c r="D343" s="578"/>
      <c r="E343" s="650"/>
      <c r="F343" s="578"/>
      <c r="G343" s="580"/>
      <c r="H343" s="652"/>
      <c r="I343" s="582"/>
      <c r="J343" s="582"/>
      <c r="K343" s="583"/>
      <c r="L343" s="592" t="s">
        <v>434</v>
      </c>
      <c r="M343" s="593">
        <v>0.2</v>
      </c>
      <c r="N343" s="36" t="s">
        <v>42</v>
      </c>
      <c r="O343" s="194">
        <v>0</v>
      </c>
      <c r="P343" s="195">
        <v>0</v>
      </c>
      <c r="Q343" s="195">
        <v>1</v>
      </c>
      <c r="R343" s="626">
        <v>1</v>
      </c>
      <c r="S343" s="88">
        <f t="shared" ref="S343" si="1564">SUM(O343:O343)*M343</f>
        <v>0</v>
      </c>
      <c r="T343" s="89">
        <f t="shared" ref="T343" si="1565">SUM(P343:P343)*M343</f>
        <v>0</v>
      </c>
      <c r="U343" s="89">
        <f t="shared" ref="U343" si="1566">SUM(Q343:Q343)*M343</f>
        <v>0.2</v>
      </c>
      <c r="V343" s="90">
        <f t="shared" ref="V343" si="1567">SUM(R343:R343)*M343</f>
        <v>0.2</v>
      </c>
      <c r="W343" s="91">
        <f t="shared" si="1510"/>
        <v>0.2</v>
      </c>
      <c r="X343" s="92"/>
      <c r="Y343" s="73"/>
      <c r="Z343" s="74"/>
      <c r="AA343" s="74"/>
      <c r="AB343" s="75"/>
      <c r="AC343" s="76"/>
      <c r="AD343" s="594" t="s">
        <v>380</v>
      </c>
      <c r="AE343" s="51" t="str">
        <f t="shared" ref="AE343" si="1568">+IF(Q344&gt;Q343,"SUPERADA",IF(Q344=Q343,"EQUILIBRADA",IF(Q344&lt;Q343,"PARA MEJORAR")))</f>
        <v>PARA MEJORAR</v>
      </c>
      <c r="AF343" s="79"/>
      <c r="AG343" s="79"/>
      <c r="AH343" s="587"/>
      <c r="AI343" s="588"/>
      <c r="AJ343" s="589"/>
      <c r="AK343" s="590"/>
      <c r="AL343" s="590"/>
      <c r="AM343" s="590"/>
      <c r="AN343" s="590"/>
      <c r="AO343" s="591"/>
    </row>
    <row r="344" spans="1:41" ht="39.950000000000003" customHeight="1" thickBot="1" x14ac:dyDescent="0.25">
      <c r="A344" s="559"/>
      <c r="B344" s="576"/>
      <c r="C344" s="577"/>
      <c r="D344" s="578"/>
      <c r="E344" s="650"/>
      <c r="F344" s="578"/>
      <c r="G344" s="580"/>
      <c r="H344" s="652"/>
      <c r="I344" s="582"/>
      <c r="J344" s="582"/>
      <c r="K344" s="583"/>
      <c r="L344" s="584"/>
      <c r="M344" s="595"/>
      <c r="N344" s="65" t="s">
        <v>48</v>
      </c>
      <c r="O344" s="193">
        <v>0</v>
      </c>
      <c r="P344" s="67">
        <v>0</v>
      </c>
      <c r="Q344" s="67">
        <v>0.65</v>
      </c>
      <c r="R344" s="625">
        <v>0</v>
      </c>
      <c r="S344" s="68">
        <f t="shared" ref="S344" si="1569">SUM(O344:O344)*M343</f>
        <v>0</v>
      </c>
      <c r="T344" s="69">
        <f t="shared" ref="T344" si="1570">SUM(P344:P344)*M343</f>
        <v>0</v>
      </c>
      <c r="U344" s="69">
        <f t="shared" ref="U344" si="1571">SUM(Q344:Q344)*M343</f>
        <v>0.13</v>
      </c>
      <c r="V344" s="70">
        <f t="shared" ref="V344" si="1572">SUM(R344:R344)*M343</f>
        <v>0</v>
      </c>
      <c r="W344" s="71">
        <f t="shared" si="1510"/>
        <v>0.13</v>
      </c>
      <c r="X344" s="92"/>
      <c r="Y344" s="73"/>
      <c r="Z344" s="74"/>
      <c r="AA344" s="74"/>
      <c r="AB344" s="75"/>
      <c r="AC344" s="76"/>
      <c r="AD344" s="604"/>
      <c r="AE344" s="78"/>
      <c r="AF344" s="79"/>
      <c r="AG344" s="79"/>
      <c r="AH344" s="587"/>
      <c r="AI344" s="588"/>
      <c r="AJ344" s="589"/>
      <c r="AK344" s="590"/>
      <c r="AL344" s="590"/>
      <c r="AM344" s="590"/>
      <c r="AN344" s="590"/>
      <c r="AO344" s="591"/>
    </row>
    <row r="345" spans="1:41" ht="39.950000000000003" customHeight="1" thickBot="1" x14ac:dyDescent="0.25">
      <c r="A345" s="559"/>
      <c r="B345" s="576"/>
      <c r="C345" s="577"/>
      <c r="D345" s="578"/>
      <c r="E345" s="650"/>
      <c r="F345" s="578"/>
      <c r="G345" s="580"/>
      <c r="H345" s="652"/>
      <c r="I345" s="582"/>
      <c r="J345" s="582"/>
      <c r="K345" s="583"/>
      <c r="L345" s="592" t="s">
        <v>435</v>
      </c>
      <c r="M345" s="593">
        <v>0.1</v>
      </c>
      <c r="N345" s="36" t="s">
        <v>42</v>
      </c>
      <c r="O345" s="194">
        <v>0</v>
      </c>
      <c r="P345" s="195">
        <v>0</v>
      </c>
      <c r="Q345" s="195">
        <v>0</v>
      </c>
      <c r="R345" s="626">
        <v>1</v>
      </c>
      <c r="S345" s="88">
        <f t="shared" ref="S345" si="1573">SUM(O345:O345)*M345</f>
        <v>0</v>
      </c>
      <c r="T345" s="89">
        <f t="shared" ref="T345" si="1574">SUM(P345:P345)*M345</f>
        <v>0</v>
      </c>
      <c r="U345" s="89">
        <f t="shared" ref="U345" si="1575">SUM(Q345:Q345)*M345</f>
        <v>0</v>
      </c>
      <c r="V345" s="90">
        <f t="shared" ref="V345" si="1576">SUM(R345:R345)*M345</f>
        <v>0.1</v>
      </c>
      <c r="W345" s="91">
        <f t="shared" si="1510"/>
        <v>0.1</v>
      </c>
      <c r="X345" s="92"/>
      <c r="Y345" s="73"/>
      <c r="Z345" s="74"/>
      <c r="AA345" s="74"/>
      <c r="AB345" s="75"/>
      <c r="AC345" s="76"/>
      <c r="AD345" s="604"/>
      <c r="AE345" s="51" t="str">
        <f t="shared" ref="AE345" si="1577">+IF(Q346&gt;Q345,"SUPERADA",IF(Q346=Q345,"EQUILIBRADA",IF(Q346&lt;Q345,"PARA MEJORAR")))</f>
        <v>EQUILIBRADA</v>
      </c>
      <c r="AF345" s="79"/>
      <c r="AG345" s="79"/>
      <c r="AH345" s="587"/>
      <c r="AI345" s="588"/>
      <c r="AJ345" s="589"/>
      <c r="AK345" s="590"/>
      <c r="AL345" s="590"/>
      <c r="AM345" s="590"/>
      <c r="AN345" s="590"/>
      <c r="AO345" s="591"/>
    </row>
    <row r="346" spans="1:41" ht="39.950000000000003" customHeight="1" thickBot="1" x14ac:dyDescent="0.25">
      <c r="A346" s="559"/>
      <c r="B346" s="576"/>
      <c r="C346" s="577"/>
      <c r="D346" s="578"/>
      <c r="E346" s="650"/>
      <c r="F346" s="578"/>
      <c r="G346" s="580"/>
      <c r="H346" s="652"/>
      <c r="I346" s="582"/>
      <c r="J346" s="582"/>
      <c r="K346" s="583"/>
      <c r="L346" s="584"/>
      <c r="M346" s="595"/>
      <c r="N346" s="65" t="s">
        <v>48</v>
      </c>
      <c r="O346" s="193">
        <v>0</v>
      </c>
      <c r="P346" s="67">
        <v>0</v>
      </c>
      <c r="Q346" s="67">
        <v>0</v>
      </c>
      <c r="R346" s="625">
        <v>0</v>
      </c>
      <c r="S346" s="68">
        <f t="shared" ref="S346" si="1578">SUM(O346:O346)*M345</f>
        <v>0</v>
      </c>
      <c r="T346" s="69">
        <f t="shared" ref="T346" si="1579">SUM(P346:P346)*M345</f>
        <v>0</v>
      </c>
      <c r="U346" s="69">
        <f t="shared" ref="U346" si="1580">SUM(Q346:Q346)*M345</f>
        <v>0</v>
      </c>
      <c r="V346" s="70">
        <f t="shared" ref="V346" si="1581">SUM(R346:R346)*M345</f>
        <v>0</v>
      </c>
      <c r="W346" s="71">
        <f t="shared" si="1510"/>
        <v>0</v>
      </c>
      <c r="X346" s="92"/>
      <c r="Y346" s="73"/>
      <c r="Z346" s="74"/>
      <c r="AA346" s="74"/>
      <c r="AB346" s="75"/>
      <c r="AC346" s="76"/>
      <c r="AD346" s="586"/>
      <c r="AE346" s="78"/>
      <c r="AF346" s="79"/>
      <c r="AG346" s="79"/>
      <c r="AH346" s="587"/>
      <c r="AI346" s="588"/>
      <c r="AJ346" s="589"/>
      <c r="AK346" s="590"/>
      <c r="AL346" s="590"/>
      <c r="AM346" s="590"/>
      <c r="AN346" s="590"/>
      <c r="AO346" s="591"/>
    </row>
    <row r="347" spans="1:41" ht="39.950000000000003" customHeight="1" thickBot="1" x14ac:dyDescent="0.25">
      <c r="A347" s="559"/>
      <c r="B347" s="576"/>
      <c r="C347" s="577"/>
      <c r="D347" s="578"/>
      <c r="E347" s="650"/>
      <c r="F347" s="578"/>
      <c r="G347" s="580"/>
      <c r="H347" s="652"/>
      <c r="I347" s="582"/>
      <c r="J347" s="582"/>
      <c r="K347" s="583"/>
      <c r="L347" s="592" t="s">
        <v>436</v>
      </c>
      <c r="M347" s="593">
        <v>0.2</v>
      </c>
      <c r="N347" s="36" t="s">
        <v>42</v>
      </c>
      <c r="O347" s="194">
        <v>0</v>
      </c>
      <c r="P347" s="195">
        <v>0.5</v>
      </c>
      <c r="Q347" s="195">
        <v>0.5</v>
      </c>
      <c r="R347" s="626">
        <v>1</v>
      </c>
      <c r="S347" s="88">
        <f t="shared" ref="S347" si="1582">SUM(O347:O347)*M347</f>
        <v>0</v>
      </c>
      <c r="T347" s="89">
        <f t="shared" ref="T347" si="1583">SUM(P347:P347)*M347</f>
        <v>0.1</v>
      </c>
      <c r="U347" s="89">
        <f t="shared" ref="U347" si="1584">SUM(Q347:Q347)*M347</f>
        <v>0.1</v>
      </c>
      <c r="V347" s="90">
        <f t="shared" ref="V347" si="1585">SUM(R347:R347)*M347</f>
        <v>0.2</v>
      </c>
      <c r="W347" s="91">
        <f t="shared" si="1510"/>
        <v>0.2</v>
      </c>
      <c r="X347" s="92"/>
      <c r="Y347" s="73"/>
      <c r="Z347" s="74"/>
      <c r="AA347" s="74"/>
      <c r="AB347" s="75"/>
      <c r="AC347" s="76"/>
      <c r="AD347" s="594" t="s">
        <v>437</v>
      </c>
      <c r="AE347" s="51" t="str">
        <f t="shared" ref="AE347" si="1586">+IF(Q348&gt;Q347,"SUPERADA",IF(Q348=Q347,"EQUILIBRADA",IF(Q348&lt;Q347,"PARA MEJORAR")))</f>
        <v>EQUILIBRADA</v>
      </c>
      <c r="AF347" s="79"/>
      <c r="AG347" s="79"/>
      <c r="AH347" s="587"/>
      <c r="AI347" s="588"/>
      <c r="AJ347" s="589"/>
      <c r="AK347" s="590"/>
      <c r="AL347" s="590"/>
      <c r="AM347" s="590"/>
      <c r="AN347" s="590"/>
      <c r="AO347" s="591"/>
    </row>
    <row r="348" spans="1:41" ht="39.950000000000003" customHeight="1" thickBot="1" x14ac:dyDescent="0.25">
      <c r="A348" s="559"/>
      <c r="B348" s="576"/>
      <c r="C348" s="577"/>
      <c r="D348" s="578"/>
      <c r="E348" s="650"/>
      <c r="F348" s="578"/>
      <c r="G348" s="580"/>
      <c r="H348" s="652"/>
      <c r="I348" s="582"/>
      <c r="J348" s="582"/>
      <c r="K348" s="583"/>
      <c r="L348" s="584"/>
      <c r="M348" s="595"/>
      <c r="N348" s="65" t="s">
        <v>48</v>
      </c>
      <c r="O348" s="193">
        <v>0</v>
      </c>
      <c r="P348" s="67">
        <v>0.5</v>
      </c>
      <c r="Q348" s="67">
        <v>0.5</v>
      </c>
      <c r="R348" s="625">
        <v>0</v>
      </c>
      <c r="S348" s="68">
        <f t="shared" ref="S348" si="1587">SUM(O348:O348)*M347</f>
        <v>0</v>
      </c>
      <c r="T348" s="69">
        <f t="shared" ref="T348" si="1588">SUM(P348:P348)*M347</f>
        <v>0.1</v>
      </c>
      <c r="U348" s="69">
        <f t="shared" ref="U348" si="1589">SUM(Q348:Q348)*M347</f>
        <v>0.1</v>
      </c>
      <c r="V348" s="70">
        <f t="shared" ref="V348" si="1590">SUM(R348:R348)*M347</f>
        <v>0</v>
      </c>
      <c r="W348" s="71">
        <f t="shared" si="1510"/>
        <v>0.1</v>
      </c>
      <c r="X348" s="92"/>
      <c r="Y348" s="73"/>
      <c r="Z348" s="74"/>
      <c r="AA348" s="74"/>
      <c r="AB348" s="75"/>
      <c r="AC348" s="76"/>
      <c r="AD348" s="586"/>
      <c r="AE348" s="78"/>
      <c r="AF348" s="79"/>
      <c r="AG348" s="79"/>
      <c r="AH348" s="587"/>
      <c r="AI348" s="588"/>
      <c r="AJ348" s="589"/>
      <c r="AK348" s="590"/>
      <c r="AL348" s="590"/>
      <c r="AM348" s="590"/>
      <c r="AN348" s="590"/>
      <c r="AO348" s="591"/>
    </row>
    <row r="349" spans="1:41" ht="39.950000000000003" customHeight="1" thickBot="1" x14ac:dyDescent="0.25">
      <c r="A349" s="559"/>
      <c r="B349" s="576"/>
      <c r="C349" s="577"/>
      <c r="D349" s="578"/>
      <c r="E349" s="650"/>
      <c r="F349" s="578"/>
      <c r="G349" s="580"/>
      <c r="H349" s="652"/>
      <c r="I349" s="582"/>
      <c r="J349" s="582"/>
      <c r="K349" s="583"/>
      <c r="L349" s="592" t="s">
        <v>438</v>
      </c>
      <c r="M349" s="593">
        <v>0.2</v>
      </c>
      <c r="N349" s="36" t="s">
        <v>42</v>
      </c>
      <c r="O349" s="194">
        <v>0</v>
      </c>
      <c r="P349" s="195">
        <v>0.5</v>
      </c>
      <c r="Q349" s="195">
        <v>0.5</v>
      </c>
      <c r="R349" s="626">
        <v>1</v>
      </c>
      <c r="S349" s="88">
        <f t="shared" ref="S349" si="1591">SUM(O349:O349)*M349</f>
        <v>0</v>
      </c>
      <c r="T349" s="89">
        <f t="shared" ref="T349" si="1592">SUM(P349:P349)*M349</f>
        <v>0.1</v>
      </c>
      <c r="U349" s="89">
        <f t="shared" ref="U349" si="1593">SUM(Q349:Q349)*M349</f>
        <v>0.1</v>
      </c>
      <c r="V349" s="90">
        <f t="shared" ref="V349" si="1594">SUM(R349:R349)*M349</f>
        <v>0.2</v>
      </c>
      <c r="W349" s="91">
        <f t="shared" si="1510"/>
        <v>0.2</v>
      </c>
      <c r="X349" s="92"/>
      <c r="Y349" s="73"/>
      <c r="Z349" s="74"/>
      <c r="AA349" s="74"/>
      <c r="AB349" s="75"/>
      <c r="AC349" s="76"/>
      <c r="AD349" s="594" t="s">
        <v>437</v>
      </c>
      <c r="AE349" s="51" t="str">
        <f t="shared" ref="AE349" si="1595">+IF(Q350&gt;Q349,"SUPERADA",IF(Q350=Q349,"EQUILIBRADA",IF(Q350&lt;Q349,"PARA MEJORAR")))</f>
        <v>EQUILIBRADA</v>
      </c>
      <c r="AF349" s="79"/>
      <c r="AG349" s="79"/>
      <c r="AH349" s="587"/>
      <c r="AI349" s="588"/>
      <c r="AJ349" s="589"/>
      <c r="AK349" s="590"/>
      <c r="AL349" s="590"/>
      <c r="AM349" s="590"/>
      <c r="AN349" s="590"/>
      <c r="AO349" s="591"/>
    </row>
    <row r="350" spans="1:41" ht="39.950000000000003" customHeight="1" thickBot="1" x14ac:dyDescent="0.25">
      <c r="A350" s="559"/>
      <c r="B350" s="576"/>
      <c r="C350" s="577"/>
      <c r="D350" s="578"/>
      <c r="E350" s="650"/>
      <c r="F350" s="578"/>
      <c r="G350" s="596"/>
      <c r="H350" s="653"/>
      <c r="I350" s="598"/>
      <c r="J350" s="598"/>
      <c r="K350" s="599"/>
      <c r="L350" s="600"/>
      <c r="M350" s="601"/>
      <c r="N350" s="65" t="s">
        <v>48</v>
      </c>
      <c r="O350" s="235">
        <v>0</v>
      </c>
      <c r="P350" s="107">
        <v>0.5</v>
      </c>
      <c r="Q350" s="107">
        <v>0.5</v>
      </c>
      <c r="R350" s="627">
        <v>0</v>
      </c>
      <c r="S350" s="109">
        <f t="shared" ref="S350" si="1596">SUM(O350:O350)*M349</f>
        <v>0</v>
      </c>
      <c r="T350" s="110">
        <f t="shared" ref="T350" si="1597">SUM(P350:P350)*M349</f>
        <v>0.1</v>
      </c>
      <c r="U350" s="110">
        <f t="shared" ref="U350" si="1598">SUM(Q350:Q350)*M349</f>
        <v>0.1</v>
      </c>
      <c r="V350" s="111">
        <f t="shared" ref="V350" si="1599">SUM(R350:R350)*M349</f>
        <v>0</v>
      </c>
      <c r="W350" s="112">
        <f t="shared" si="1510"/>
        <v>0.1</v>
      </c>
      <c r="X350" s="122"/>
      <c r="Y350" s="124"/>
      <c r="Z350" s="125"/>
      <c r="AA350" s="125"/>
      <c r="AB350" s="126"/>
      <c r="AC350" s="76"/>
      <c r="AD350" s="602"/>
      <c r="AE350" s="78"/>
      <c r="AF350" s="79"/>
      <c r="AG350" s="79"/>
      <c r="AH350" s="587"/>
      <c r="AI350" s="588"/>
      <c r="AJ350" s="589"/>
      <c r="AK350" s="590"/>
      <c r="AL350" s="590"/>
      <c r="AM350" s="590"/>
      <c r="AN350" s="590"/>
      <c r="AO350" s="591"/>
    </row>
    <row r="351" spans="1:41" ht="39.950000000000003" customHeight="1" thickBot="1" x14ac:dyDescent="0.25">
      <c r="A351" s="559"/>
      <c r="B351" s="576"/>
      <c r="C351" s="577"/>
      <c r="D351" s="578"/>
      <c r="E351" s="650"/>
      <c r="F351" s="578"/>
      <c r="G351" s="564" t="s">
        <v>439</v>
      </c>
      <c r="H351" s="565">
        <v>48</v>
      </c>
      <c r="I351" s="566" t="s">
        <v>440</v>
      </c>
      <c r="J351" s="566" t="s">
        <v>378</v>
      </c>
      <c r="K351" s="567">
        <f>Z351</f>
        <v>0.625</v>
      </c>
      <c r="L351" s="568" t="s">
        <v>441</v>
      </c>
      <c r="M351" s="603">
        <v>0.25</v>
      </c>
      <c r="N351" s="36" t="s">
        <v>42</v>
      </c>
      <c r="O351" s="194">
        <v>0.25</v>
      </c>
      <c r="P351" s="38">
        <v>0.5</v>
      </c>
      <c r="Q351" s="38">
        <v>0.75</v>
      </c>
      <c r="R351" s="626">
        <v>1</v>
      </c>
      <c r="S351" s="41">
        <f t="shared" ref="S351" si="1600">SUM(O351:O351)*M351</f>
        <v>6.25E-2</v>
      </c>
      <c r="T351" s="42">
        <f t="shared" ref="T351" si="1601">SUM(P351:P351)*M351</f>
        <v>0.125</v>
      </c>
      <c r="U351" s="42">
        <f t="shared" ref="U351" si="1602">SUM(Q351:Q351)*M351</f>
        <v>0.1875</v>
      </c>
      <c r="V351" s="43">
        <f t="shared" ref="V351" si="1603">SUM(R351:R351)*M351</f>
        <v>0.25</v>
      </c>
      <c r="W351" s="44">
        <f t="shared" si="1510"/>
        <v>0.25</v>
      </c>
      <c r="X351" s="117">
        <f>+S352+S354+S356+S358</f>
        <v>0.125</v>
      </c>
      <c r="Y351" s="46">
        <f t="shared" ref="Y351:AB351" si="1604">+T352+T354+T356+T358</f>
        <v>0.3125</v>
      </c>
      <c r="Z351" s="47">
        <f t="shared" si="1604"/>
        <v>0.625</v>
      </c>
      <c r="AA351" s="47">
        <f t="shared" si="1604"/>
        <v>0</v>
      </c>
      <c r="AB351" s="48">
        <f t="shared" si="1604"/>
        <v>0.625</v>
      </c>
      <c r="AC351" s="76"/>
      <c r="AD351" s="570" t="s">
        <v>442</v>
      </c>
      <c r="AE351" s="51" t="str">
        <f t="shared" ref="AE351" si="1605">+IF(Q352&gt;Q351,"SUPERADA",IF(Q352=Q351,"EQUILIBRADA",IF(Q352&lt;Q351,"PARA MEJORAR")))</f>
        <v>EQUILIBRADA</v>
      </c>
      <c r="AF351" s="618" t="str">
        <f>IF(COUNTIF(AE351:AE358,"PARA MEJORAR")&gt;=1,"PARA MEJORAR","BIEN")</f>
        <v>BIEN</v>
      </c>
      <c r="AG351" s="79"/>
      <c r="AH351" s="587"/>
      <c r="AI351" s="588"/>
      <c r="AJ351" s="589"/>
      <c r="AK351" s="590"/>
      <c r="AL351" s="590"/>
      <c r="AM351" s="590"/>
      <c r="AN351" s="590"/>
      <c r="AO351" s="591"/>
    </row>
    <row r="352" spans="1:41" ht="39.950000000000003" customHeight="1" thickBot="1" x14ac:dyDescent="0.25">
      <c r="A352" s="559"/>
      <c r="B352" s="576"/>
      <c r="C352" s="577"/>
      <c r="D352" s="578"/>
      <c r="E352" s="650"/>
      <c r="F352" s="578"/>
      <c r="G352" s="580"/>
      <c r="H352" s="581"/>
      <c r="I352" s="582"/>
      <c r="J352" s="582"/>
      <c r="K352" s="583"/>
      <c r="L352" s="609"/>
      <c r="M352" s="595"/>
      <c r="N352" s="65" t="s">
        <v>48</v>
      </c>
      <c r="O352" s="193">
        <v>0.25</v>
      </c>
      <c r="P352" s="67">
        <v>0.5</v>
      </c>
      <c r="Q352" s="67">
        <v>0.75</v>
      </c>
      <c r="R352" s="625">
        <v>0</v>
      </c>
      <c r="S352" s="68">
        <f t="shared" ref="S352" si="1606">SUM(O352:O352)*M351</f>
        <v>6.25E-2</v>
      </c>
      <c r="T352" s="69">
        <f t="shared" ref="T352" si="1607">SUM(P352:P352)*M351</f>
        <v>0.125</v>
      </c>
      <c r="U352" s="69">
        <f t="shared" ref="U352" si="1608">SUM(Q352:Q352)*M351</f>
        <v>0.1875</v>
      </c>
      <c r="V352" s="70">
        <f t="shared" ref="V352" si="1609">SUM(R352:R352)*M351</f>
        <v>0</v>
      </c>
      <c r="W352" s="71">
        <f t="shared" si="1510"/>
        <v>0.1875</v>
      </c>
      <c r="X352" s="92"/>
      <c r="Y352" s="73"/>
      <c r="Z352" s="74"/>
      <c r="AA352" s="74"/>
      <c r="AB352" s="75"/>
      <c r="AC352" s="76"/>
      <c r="AD352" s="586"/>
      <c r="AE352" s="78"/>
      <c r="AF352" s="618"/>
      <c r="AG352" s="79"/>
      <c r="AH352" s="587"/>
      <c r="AI352" s="588"/>
      <c r="AJ352" s="589"/>
      <c r="AK352" s="590"/>
      <c r="AL352" s="590"/>
      <c r="AM352" s="590"/>
      <c r="AN352" s="590"/>
      <c r="AO352" s="591"/>
    </row>
    <row r="353" spans="1:41" ht="39.950000000000003" customHeight="1" thickBot="1" x14ac:dyDescent="0.25">
      <c r="A353" s="559"/>
      <c r="B353" s="576"/>
      <c r="C353" s="577"/>
      <c r="D353" s="578"/>
      <c r="E353" s="650"/>
      <c r="F353" s="578"/>
      <c r="G353" s="580"/>
      <c r="H353" s="581"/>
      <c r="I353" s="582"/>
      <c r="J353" s="582"/>
      <c r="K353" s="583"/>
      <c r="L353" s="614" t="s">
        <v>443</v>
      </c>
      <c r="M353" s="593">
        <v>0.25</v>
      </c>
      <c r="N353" s="36" t="s">
        <v>42</v>
      </c>
      <c r="O353" s="194">
        <v>0</v>
      </c>
      <c r="P353" s="195">
        <v>0</v>
      </c>
      <c r="Q353" s="195">
        <v>0.5</v>
      </c>
      <c r="R353" s="626">
        <v>1</v>
      </c>
      <c r="S353" s="88">
        <f t="shared" ref="S353" si="1610">SUM(O353:O353)*M353</f>
        <v>0</v>
      </c>
      <c r="T353" s="89">
        <f t="shared" ref="T353" si="1611">SUM(P353:P353)*M353</f>
        <v>0</v>
      </c>
      <c r="U353" s="89">
        <f t="shared" ref="U353" si="1612">SUM(Q353:Q353)*M353</f>
        <v>0.125</v>
      </c>
      <c r="V353" s="90">
        <f t="shared" ref="V353" si="1613">SUM(R353:R353)*M353</f>
        <v>0.25</v>
      </c>
      <c r="W353" s="91">
        <f t="shared" si="1510"/>
        <v>0.25</v>
      </c>
      <c r="X353" s="92"/>
      <c r="Y353" s="73"/>
      <c r="Z353" s="74"/>
      <c r="AA353" s="74"/>
      <c r="AB353" s="75"/>
      <c r="AC353" s="76"/>
      <c r="AD353" s="570" t="s">
        <v>442</v>
      </c>
      <c r="AE353" s="51" t="str">
        <f t="shared" ref="AE353" si="1614">+IF(Q354&gt;Q353,"SUPERADA",IF(Q354=Q353,"EQUILIBRADA",IF(Q354&lt;Q353,"PARA MEJORAR")))</f>
        <v>EQUILIBRADA</v>
      </c>
      <c r="AF353" s="618"/>
      <c r="AG353" s="79"/>
      <c r="AH353" s="587"/>
      <c r="AI353" s="588"/>
      <c r="AJ353" s="573"/>
      <c r="AK353" s="574"/>
      <c r="AL353" s="574"/>
      <c r="AM353" s="574"/>
      <c r="AN353" s="574"/>
      <c r="AO353" s="575"/>
    </row>
    <row r="354" spans="1:41" ht="39.950000000000003" customHeight="1" thickBot="1" x14ac:dyDescent="0.25">
      <c r="A354" s="559"/>
      <c r="B354" s="576"/>
      <c r="C354" s="577"/>
      <c r="D354" s="578"/>
      <c r="E354" s="650"/>
      <c r="F354" s="578"/>
      <c r="G354" s="580"/>
      <c r="H354" s="581"/>
      <c r="I354" s="582"/>
      <c r="J354" s="582"/>
      <c r="K354" s="583"/>
      <c r="L354" s="614"/>
      <c r="M354" s="595"/>
      <c r="N354" s="65" t="s">
        <v>48</v>
      </c>
      <c r="O354" s="193">
        <v>0</v>
      </c>
      <c r="P354" s="67">
        <v>0</v>
      </c>
      <c r="Q354" s="67">
        <v>0.5</v>
      </c>
      <c r="R354" s="625">
        <v>0</v>
      </c>
      <c r="S354" s="68">
        <f t="shared" ref="S354" si="1615">SUM(O354:O354)*M353</f>
        <v>0</v>
      </c>
      <c r="T354" s="69">
        <f t="shared" ref="T354" si="1616">SUM(P354:P354)*M353</f>
        <v>0</v>
      </c>
      <c r="U354" s="69">
        <f t="shared" ref="U354" si="1617">SUM(Q354:Q354)*M353</f>
        <v>0.125</v>
      </c>
      <c r="V354" s="70">
        <f t="shared" ref="V354" si="1618">SUM(R354:R354)*M353</f>
        <v>0</v>
      </c>
      <c r="W354" s="71">
        <f t="shared" si="1510"/>
        <v>0.125</v>
      </c>
      <c r="X354" s="92"/>
      <c r="Y354" s="73"/>
      <c r="Z354" s="74"/>
      <c r="AA354" s="74"/>
      <c r="AB354" s="75"/>
      <c r="AC354" s="76"/>
      <c r="AD354" s="586"/>
      <c r="AE354" s="78"/>
      <c r="AF354" s="618"/>
      <c r="AG354" s="79"/>
      <c r="AH354" s="587"/>
      <c r="AI354" s="588"/>
      <c r="AJ354" s="589"/>
      <c r="AK354" s="590"/>
      <c r="AL354" s="590"/>
      <c r="AM354" s="590"/>
      <c r="AN354" s="590"/>
      <c r="AO354" s="591"/>
    </row>
    <row r="355" spans="1:41" ht="39.950000000000003" customHeight="1" thickBot="1" x14ac:dyDescent="0.25">
      <c r="A355" s="559"/>
      <c r="B355" s="576"/>
      <c r="C355" s="577"/>
      <c r="D355" s="578"/>
      <c r="E355" s="650"/>
      <c r="F355" s="578"/>
      <c r="G355" s="580"/>
      <c r="H355" s="581"/>
      <c r="I355" s="582"/>
      <c r="J355" s="582"/>
      <c r="K355" s="583"/>
      <c r="L355" s="609" t="s">
        <v>444</v>
      </c>
      <c r="M355" s="593">
        <v>0.25</v>
      </c>
      <c r="N355" s="36" t="s">
        <v>42</v>
      </c>
      <c r="O355" s="194">
        <v>0.25</v>
      </c>
      <c r="P355" s="195">
        <v>0.5</v>
      </c>
      <c r="Q355" s="195">
        <v>0.75</v>
      </c>
      <c r="R355" s="626">
        <v>1</v>
      </c>
      <c r="S355" s="88">
        <f t="shared" ref="S355" si="1619">SUM(O355:O355)*M355</f>
        <v>6.25E-2</v>
      </c>
      <c r="T355" s="89">
        <f t="shared" ref="T355" si="1620">SUM(P355:P355)*M355</f>
        <v>0.125</v>
      </c>
      <c r="U355" s="89">
        <f t="shared" ref="U355" si="1621">SUM(Q355:Q355)*M355</f>
        <v>0.1875</v>
      </c>
      <c r="V355" s="90">
        <f t="shared" ref="V355" si="1622">SUM(R355:R355)*M355</f>
        <v>0.25</v>
      </c>
      <c r="W355" s="91">
        <f t="shared" si="1510"/>
        <v>0.25</v>
      </c>
      <c r="X355" s="92"/>
      <c r="Y355" s="73"/>
      <c r="Z355" s="74"/>
      <c r="AA355" s="74"/>
      <c r="AB355" s="75"/>
      <c r="AC355" s="76"/>
      <c r="AD355" s="570" t="s">
        <v>442</v>
      </c>
      <c r="AE355" s="51" t="str">
        <f t="shared" ref="AE355" si="1623">+IF(Q356&gt;Q355,"SUPERADA",IF(Q356=Q355,"EQUILIBRADA",IF(Q356&lt;Q355,"PARA MEJORAR")))</f>
        <v>EQUILIBRADA</v>
      </c>
      <c r="AF355" s="618"/>
      <c r="AG355" s="79"/>
      <c r="AH355" s="587"/>
      <c r="AI355" s="588"/>
      <c r="AJ355" s="589"/>
      <c r="AK355" s="590"/>
      <c r="AL355" s="590"/>
      <c r="AM355" s="590"/>
      <c r="AN355" s="590"/>
      <c r="AO355" s="591"/>
    </row>
    <row r="356" spans="1:41" ht="39.950000000000003" customHeight="1" thickBot="1" x14ac:dyDescent="0.25">
      <c r="A356" s="559"/>
      <c r="B356" s="576"/>
      <c r="C356" s="577"/>
      <c r="D356" s="578"/>
      <c r="E356" s="650"/>
      <c r="F356" s="578"/>
      <c r="G356" s="580"/>
      <c r="H356" s="581"/>
      <c r="I356" s="582"/>
      <c r="J356" s="582"/>
      <c r="K356" s="583"/>
      <c r="L356" s="584"/>
      <c r="M356" s="595"/>
      <c r="N356" s="65" t="s">
        <v>48</v>
      </c>
      <c r="O356" s="193">
        <v>0.25</v>
      </c>
      <c r="P356" s="67">
        <v>0.5</v>
      </c>
      <c r="Q356" s="67">
        <v>0.75</v>
      </c>
      <c r="R356" s="625">
        <v>0</v>
      </c>
      <c r="S356" s="68">
        <f t="shared" ref="S356" si="1624">SUM(O356:O356)*M355</f>
        <v>6.25E-2</v>
      </c>
      <c r="T356" s="69">
        <f t="shared" ref="T356" si="1625">SUM(P356:P356)*M355</f>
        <v>0.125</v>
      </c>
      <c r="U356" s="69">
        <f t="shared" ref="U356" si="1626">SUM(Q356:Q356)*M355</f>
        <v>0.1875</v>
      </c>
      <c r="V356" s="70">
        <f t="shared" ref="V356" si="1627">SUM(R356:R356)*M355</f>
        <v>0</v>
      </c>
      <c r="W356" s="71">
        <f t="shared" si="1510"/>
        <v>0.1875</v>
      </c>
      <c r="X356" s="92"/>
      <c r="Y356" s="73"/>
      <c r="Z356" s="74"/>
      <c r="AA356" s="74"/>
      <c r="AB356" s="75"/>
      <c r="AC356" s="76"/>
      <c r="AD356" s="586"/>
      <c r="AE356" s="78"/>
      <c r="AF356" s="618"/>
      <c r="AG356" s="79"/>
      <c r="AH356" s="587"/>
      <c r="AI356" s="588"/>
      <c r="AJ356" s="589"/>
      <c r="AK356" s="590"/>
      <c r="AL356" s="590"/>
      <c r="AM356" s="590"/>
      <c r="AN356" s="590"/>
      <c r="AO356" s="591"/>
    </row>
    <row r="357" spans="1:41" ht="39.950000000000003" customHeight="1" thickBot="1" x14ac:dyDescent="0.25">
      <c r="A357" s="559"/>
      <c r="B357" s="576"/>
      <c r="C357" s="577"/>
      <c r="D357" s="578"/>
      <c r="E357" s="650"/>
      <c r="F357" s="578"/>
      <c r="G357" s="580"/>
      <c r="H357" s="581"/>
      <c r="I357" s="582"/>
      <c r="J357" s="582"/>
      <c r="K357" s="583"/>
      <c r="L357" s="592" t="s">
        <v>445</v>
      </c>
      <c r="M357" s="593">
        <v>0.25</v>
      </c>
      <c r="N357" s="36" t="s">
        <v>42</v>
      </c>
      <c r="O357" s="194">
        <v>0</v>
      </c>
      <c r="P357" s="195">
        <v>0.25</v>
      </c>
      <c r="Q357" s="195">
        <v>0.5</v>
      </c>
      <c r="R357" s="626">
        <v>1</v>
      </c>
      <c r="S357" s="88">
        <f t="shared" ref="S357" si="1628">SUM(O357:O357)*M357</f>
        <v>0</v>
      </c>
      <c r="T357" s="89">
        <f t="shared" ref="T357" si="1629">SUM(P357:P357)*M357</f>
        <v>6.25E-2</v>
      </c>
      <c r="U357" s="89">
        <f t="shared" ref="U357" si="1630">SUM(Q357:Q357)*M357</f>
        <v>0.125</v>
      </c>
      <c r="V357" s="90">
        <f t="shared" ref="V357" si="1631">SUM(R357:R357)*M357</f>
        <v>0.25</v>
      </c>
      <c r="W357" s="91">
        <f t="shared" si="1510"/>
        <v>0.25</v>
      </c>
      <c r="X357" s="92"/>
      <c r="Y357" s="73"/>
      <c r="Z357" s="74"/>
      <c r="AA357" s="74"/>
      <c r="AB357" s="75"/>
      <c r="AC357" s="76"/>
      <c r="AD357" s="594" t="s">
        <v>380</v>
      </c>
      <c r="AE357" s="51" t="str">
        <f t="shared" ref="AE357" si="1632">+IF(Q358&gt;Q357,"SUPERADA",IF(Q358=Q357,"EQUILIBRADA",IF(Q358&lt;Q357,"PARA MEJORAR")))</f>
        <v>EQUILIBRADA</v>
      </c>
      <c r="AF357" s="618"/>
      <c r="AG357" s="79"/>
      <c r="AH357" s="587"/>
      <c r="AI357" s="588"/>
      <c r="AJ357" s="589"/>
      <c r="AK357" s="590"/>
      <c r="AL357" s="590"/>
      <c r="AM357" s="590"/>
      <c r="AN357" s="590"/>
      <c r="AO357" s="591"/>
    </row>
    <row r="358" spans="1:41" ht="39.950000000000003" customHeight="1" thickBot="1" x14ac:dyDescent="0.25">
      <c r="A358" s="559"/>
      <c r="B358" s="576"/>
      <c r="C358" s="577"/>
      <c r="D358" s="578"/>
      <c r="E358" s="650"/>
      <c r="F358" s="578"/>
      <c r="G358" s="596"/>
      <c r="H358" s="597"/>
      <c r="I358" s="598"/>
      <c r="J358" s="598"/>
      <c r="K358" s="599"/>
      <c r="L358" s="600"/>
      <c r="M358" s="601"/>
      <c r="N358" s="65" t="s">
        <v>48</v>
      </c>
      <c r="O358" s="235">
        <v>0</v>
      </c>
      <c r="P358" s="107">
        <v>0.25</v>
      </c>
      <c r="Q358" s="107">
        <v>0.5</v>
      </c>
      <c r="R358" s="627">
        <v>0</v>
      </c>
      <c r="S358" s="109">
        <f t="shared" ref="S358" si="1633">SUM(O358:O358)*M357</f>
        <v>0</v>
      </c>
      <c r="T358" s="110">
        <f t="shared" ref="T358" si="1634">SUM(P358:P358)*M357</f>
        <v>6.25E-2</v>
      </c>
      <c r="U358" s="110">
        <f t="shared" ref="U358" si="1635">SUM(Q358:Q358)*M357</f>
        <v>0.125</v>
      </c>
      <c r="V358" s="111">
        <f t="shared" ref="V358" si="1636">SUM(R358:R358)*M357</f>
        <v>0</v>
      </c>
      <c r="W358" s="112">
        <f t="shared" si="1510"/>
        <v>0.125</v>
      </c>
      <c r="X358" s="122"/>
      <c r="Y358" s="124"/>
      <c r="Z358" s="125"/>
      <c r="AA358" s="125"/>
      <c r="AB358" s="126"/>
      <c r="AC358" s="76"/>
      <c r="AD358" s="602"/>
      <c r="AE358" s="78"/>
      <c r="AF358" s="618"/>
      <c r="AG358" s="79"/>
      <c r="AH358" s="587"/>
      <c r="AI358" s="588"/>
      <c r="AJ358" s="589"/>
      <c r="AK358" s="590"/>
      <c r="AL358" s="590"/>
      <c r="AM358" s="590"/>
      <c r="AN358" s="590"/>
      <c r="AO358" s="591"/>
    </row>
    <row r="359" spans="1:41" ht="39.950000000000003" customHeight="1" thickBot="1" x14ac:dyDescent="0.25">
      <c r="A359" s="559"/>
      <c r="B359" s="576"/>
      <c r="C359" s="577"/>
      <c r="D359" s="578"/>
      <c r="E359" s="650"/>
      <c r="F359" s="578"/>
      <c r="G359" s="564" t="s">
        <v>446</v>
      </c>
      <c r="H359" s="565">
        <v>49</v>
      </c>
      <c r="I359" s="566" t="s">
        <v>447</v>
      </c>
      <c r="J359" s="566" t="s">
        <v>378</v>
      </c>
      <c r="K359" s="567">
        <f>Z359</f>
        <v>0.6875</v>
      </c>
      <c r="L359" s="568" t="s">
        <v>448</v>
      </c>
      <c r="M359" s="603">
        <v>0.25</v>
      </c>
      <c r="N359" s="36" t="s">
        <v>42</v>
      </c>
      <c r="O359" s="194">
        <v>0</v>
      </c>
      <c r="P359" s="195">
        <v>0.25</v>
      </c>
      <c r="Q359" s="38">
        <v>0.75</v>
      </c>
      <c r="R359" s="626">
        <v>1</v>
      </c>
      <c r="S359" s="41">
        <f t="shared" ref="S359" si="1637">SUM(O359:O359)*M359</f>
        <v>0</v>
      </c>
      <c r="T359" s="42">
        <f t="shared" ref="T359" si="1638">SUM(P359:P359)*M359</f>
        <v>6.25E-2</v>
      </c>
      <c r="U359" s="42">
        <f t="shared" ref="U359" si="1639">SUM(Q359:Q359)*M359</f>
        <v>0.1875</v>
      </c>
      <c r="V359" s="43">
        <f t="shared" ref="V359" si="1640">SUM(R359:R359)*M359</f>
        <v>0.25</v>
      </c>
      <c r="W359" s="44">
        <f t="shared" si="1510"/>
        <v>0.25</v>
      </c>
      <c r="X359" s="117">
        <f>+S360+S362+S364+S366</f>
        <v>0.1</v>
      </c>
      <c r="Y359" s="46">
        <f t="shared" ref="Y359:AB359" si="1641">+T360+T362+T364+T366</f>
        <v>0.1875</v>
      </c>
      <c r="Z359" s="47">
        <f t="shared" si="1641"/>
        <v>0.6875</v>
      </c>
      <c r="AA359" s="47">
        <f t="shared" si="1641"/>
        <v>0</v>
      </c>
      <c r="AB359" s="48">
        <f t="shared" si="1641"/>
        <v>0.6875</v>
      </c>
      <c r="AC359" s="76"/>
      <c r="AD359" s="570" t="s">
        <v>442</v>
      </c>
      <c r="AE359" s="51" t="str">
        <f t="shared" ref="AE359" si="1642">+IF(Q360&gt;Q359,"SUPERADA",IF(Q360=Q359,"EQUILIBRADA",IF(Q360&lt;Q359,"PARA MEJORAR")))</f>
        <v>SUPERADA</v>
      </c>
      <c r="AF359" s="51" t="str">
        <f>IF(COUNTIF(AE359:AE366,"PARA MEJORAR")&gt;=1,"PARA MEJORAR","BIEN")</f>
        <v>PARA MEJORAR</v>
      </c>
      <c r="AG359" s="79"/>
      <c r="AH359" s="587"/>
      <c r="AI359" s="588"/>
      <c r="AJ359" s="573"/>
      <c r="AK359" s="574"/>
      <c r="AL359" s="574"/>
      <c r="AM359" s="574"/>
      <c r="AN359" s="574"/>
      <c r="AO359" s="575"/>
    </row>
    <row r="360" spans="1:41" ht="39.950000000000003" customHeight="1" thickBot="1" x14ac:dyDescent="0.25">
      <c r="A360" s="559"/>
      <c r="B360" s="576"/>
      <c r="C360" s="577"/>
      <c r="D360" s="578"/>
      <c r="E360" s="650"/>
      <c r="F360" s="578"/>
      <c r="G360" s="580"/>
      <c r="H360" s="581"/>
      <c r="I360" s="582"/>
      <c r="J360" s="582"/>
      <c r="K360" s="583"/>
      <c r="L360" s="609"/>
      <c r="M360" s="595"/>
      <c r="N360" s="65" t="s">
        <v>48</v>
      </c>
      <c r="O360" s="193">
        <v>0</v>
      </c>
      <c r="P360" s="67">
        <v>0</v>
      </c>
      <c r="Q360" s="67">
        <v>1</v>
      </c>
      <c r="R360" s="625">
        <v>0</v>
      </c>
      <c r="S360" s="68">
        <f t="shared" ref="S360" si="1643">SUM(O360:O360)*M359</f>
        <v>0</v>
      </c>
      <c r="T360" s="69">
        <f t="shared" ref="T360" si="1644">SUM(P360:P360)*M359</f>
        <v>0</v>
      </c>
      <c r="U360" s="69">
        <f t="shared" ref="U360" si="1645">SUM(Q360:Q360)*M359</f>
        <v>0.25</v>
      </c>
      <c r="V360" s="70">
        <f t="shared" ref="V360" si="1646">SUM(R360:R360)*M359</f>
        <v>0</v>
      </c>
      <c r="W360" s="71">
        <f t="shared" si="1510"/>
        <v>0.25</v>
      </c>
      <c r="X360" s="92"/>
      <c r="Y360" s="73"/>
      <c r="Z360" s="74"/>
      <c r="AA360" s="74"/>
      <c r="AB360" s="75"/>
      <c r="AC360" s="76"/>
      <c r="AD360" s="586"/>
      <c r="AE360" s="78"/>
      <c r="AF360" s="79"/>
      <c r="AG360" s="79"/>
      <c r="AH360" s="587"/>
      <c r="AI360" s="588"/>
      <c r="AJ360" s="589"/>
      <c r="AK360" s="590"/>
      <c r="AL360" s="590"/>
      <c r="AM360" s="590"/>
      <c r="AN360" s="590"/>
      <c r="AO360" s="591"/>
    </row>
    <row r="361" spans="1:41" ht="39.950000000000003" customHeight="1" thickBot="1" x14ac:dyDescent="0.25">
      <c r="A361" s="559"/>
      <c r="B361" s="576"/>
      <c r="C361" s="577"/>
      <c r="D361" s="578"/>
      <c r="E361" s="650"/>
      <c r="F361" s="578"/>
      <c r="G361" s="580"/>
      <c r="H361" s="581"/>
      <c r="I361" s="582"/>
      <c r="J361" s="582"/>
      <c r="K361" s="583"/>
      <c r="L361" s="614" t="s">
        <v>449</v>
      </c>
      <c r="M361" s="593">
        <v>0.25</v>
      </c>
      <c r="N361" s="36" t="s">
        <v>42</v>
      </c>
      <c r="O361" s="194">
        <v>0</v>
      </c>
      <c r="P361" s="195">
        <v>0.25</v>
      </c>
      <c r="Q361" s="195">
        <v>1</v>
      </c>
      <c r="R361" s="626">
        <v>1</v>
      </c>
      <c r="S361" s="88">
        <f t="shared" ref="S361" si="1647">SUM(O361:O361)*M361</f>
        <v>0</v>
      </c>
      <c r="T361" s="89">
        <f t="shared" ref="T361" si="1648">SUM(P361:P361)*M361</f>
        <v>6.25E-2</v>
      </c>
      <c r="U361" s="89">
        <f t="shared" ref="U361" si="1649">SUM(Q361:Q361)*M361</f>
        <v>0.25</v>
      </c>
      <c r="V361" s="90">
        <f t="shared" ref="V361" si="1650">SUM(R361:R361)*M361</f>
        <v>0.25</v>
      </c>
      <c r="W361" s="91">
        <f t="shared" si="1510"/>
        <v>0.25</v>
      </c>
      <c r="X361" s="92"/>
      <c r="Y361" s="73"/>
      <c r="Z361" s="74"/>
      <c r="AA361" s="74"/>
      <c r="AB361" s="75"/>
      <c r="AC361" s="76"/>
      <c r="AD361" s="570" t="s">
        <v>450</v>
      </c>
      <c r="AE361" s="51" t="str">
        <f t="shared" ref="AE361" si="1651">+IF(Q362&gt;Q361,"SUPERADA",IF(Q362=Q361,"EQUILIBRADA",IF(Q362&lt;Q361,"PARA MEJORAR")))</f>
        <v>EQUILIBRADA</v>
      </c>
      <c r="AF361" s="79"/>
      <c r="AG361" s="79"/>
      <c r="AH361" s="587"/>
      <c r="AI361" s="588"/>
      <c r="AJ361" s="589"/>
      <c r="AK361" s="590"/>
      <c r="AL361" s="590"/>
      <c r="AM361" s="590"/>
      <c r="AN361" s="590"/>
      <c r="AO361" s="591"/>
    </row>
    <row r="362" spans="1:41" ht="39.950000000000003" customHeight="1" thickBot="1" x14ac:dyDescent="0.25">
      <c r="A362" s="559"/>
      <c r="B362" s="576"/>
      <c r="C362" s="577"/>
      <c r="D362" s="578"/>
      <c r="E362" s="650"/>
      <c r="F362" s="578"/>
      <c r="G362" s="580"/>
      <c r="H362" s="581"/>
      <c r="I362" s="582"/>
      <c r="J362" s="582"/>
      <c r="K362" s="583"/>
      <c r="L362" s="614"/>
      <c r="M362" s="595"/>
      <c r="N362" s="65" t="s">
        <v>48</v>
      </c>
      <c r="O362" s="193">
        <v>0.15</v>
      </c>
      <c r="P362" s="67">
        <v>0.25</v>
      </c>
      <c r="Q362" s="67">
        <v>1</v>
      </c>
      <c r="R362" s="625">
        <v>0</v>
      </c>
      <c r="S362" s="68">
        <f t="shared" ref="S362" si="1652">SUM(O362:O362)*M361</f>
        <v>3.7499999999999999E-2</v>
      </c>
      <c r="T362" s="69">
        <f t="shared" ref="T362" si="1653">SUM(P362:P362)*M361</f>
        <v>6.25E-2</v>
      </c>
      <c r="U362" s="69">
        <f t="shared" ref="U362" si="1654">SUM(Q362:Q362)*M361</f>
        <v>0.25</v>
      </c>
      <c r="V362" s="70">
        <f t="shared" ref="V362" si="1655">SUM(R362:R362)*M361</f>
        <v>0</v>
      </c>
      <c r="W362" s="71">
        <f t="shared" si="1510"/>
        <v>0.25</v>
      </c>
      <c r="X362" s="92"/>
      <c r="Y362" s="73"/>
      <c r="Z362" s="74"/>
      <c r="AA362" s="74"/>
      <c r="AB362" s="75"/>
      <c r="AC362" s="76"/>
      <c r="AD362" s="586"/>
      <c r="AE362" s="78"/>
      <c r="AF362" s="79"/>
      <c r="AG362" s="79"/>
      <c r="AH362" s="587"/>
      <c r="AI362" s="588"/>
      <c r="AJ362" s="589"/>
      <c r="AK362" s="590"/>
      <c r="AL362" s="590"/>
      <c r="AM362" s="590"/>
      <c r="AN362" s="590"/>
      <c r="AO362" s="591"/>
    </row>
    <row r="363" spans="1:41" ht="39.950000000000003" customHeight="1" thickBot="1" x14ac:dyDescent="0.25">
      <c r="A363" s="559"/>
      <c r="B363" s="576"/>
      <c r="C363" s="577"/>
      <c r="D363" s="578"/>
      <c r="E363" s="650"/>
      <c r="F363" s="578"/>
      <c r="G363" s="580"/>
      <c r="H363" s="581"/>
      <c r="I363" s="582"/>
      <c r="J363" s="582"/>
      <c r="K363" s="583"/>
      <c r="L363" s="592" t="s">
        <v>451</v>
      </c>
      <c r="M363" s="593">
        <v>0.25</v>
      </c>
      <c r="N363" s="36" t="s">
        <v>42</v>
      </c>
      <c r="O363" s="194">
        <v>0</v>
      </c>
      <c r="P363" s="195">
        <v>0</v>
      </c>
      <c r="Q363" s="195">
        <v>0.25</v>
      </c>
      <c r="R363" s="626">
        <v>1</v>
      </c>
      <c r="S363" s="88">
        <f t="shared" ref="S363" si="1656">SUM(O363:O363)*M363</f>
        <v>0</v>
      </c>
      <c r="T363" s="89">
        <f t="shared" ref="T363" si="1657">SUM(P363:P363)*M363</f>
        <v>0</v>
      </c>
      <c r="U363" s="89">
        <f t="shared" ref="U363" si="1658">SUM(Q363:Q363)*M363</f>
        <v>6.25E-2</v>
      </c>
      <c r="V363" s="90">
        <f t="shared" ref="V363" si="1659">SUM(R363:R363)*M363</f>
        <v>0.25</v>
      </c>
      <c r="W363" s="91">
        <f t="shared" si="1510"/>
        <v>0.25</v>
      </c>
      <c r="X363" s="92"/>
      <c r="Y363" s="73"/>
      <c r="Z363" s="74"/>
      <c r="AA363" s="74"/>
      <c r="AB363" s="75"/>
      <c r="AC363" s="76"/>
      <c r="AD363" s="570" t="s">
        <v>442</v>
      </c>
      <c r="AE363" s="51" t="str">
        <f t="shared" ref="AE363" si="1660">+IF(Q364&gt;Q363,"SUPERADA",IF(Q364=Q363,"EQUILIBRADA",IF(Q364&lt;Q363,"PARA MEJORAR")))</f>
        <v>EQUILIBRADA</v>
      </c>
      <c r="AF363" s="79"/>
      <c r="AG363" s="79"/>
      <c r="AH363" s="587"/>
      <c r="AI363" s="588"/>
      <c r="AJ363" s="589"/>
      <c r="AK363" s="590"/>
      <c r="AL363" s="590"/>
      <c r="AM363" s="590"/>
      <c r="AN363" s="590"/>
      <c r="AO363" s="591"/>
    </row>
    <row r="364" spans="1:41" ht="39.950000000000003" customHeight="1" thickBot="1" x14ac:dyDescent="0.25">
      <c r="A364" s="559"/>
      <c r="B364" s="576"/>
      <c r="C364" s="577"/>
      <c r="D364" s="578"/>
      <c r="E364" s="650"/>
      <c r="F364" s="578"/>
      <c r="G364" s="580"/>
      <c r="H364" s="581"/>
      <c r="I364" s="582"/>
      <c r="J364" s="582"/>
      <c r="K364" s="583"/>
      <c r="L364" s="584"/>
      <c r="M364" s="595"/>
      <c r="N364" s="65" t="s">
        <v>48</v>
      </c>
      <c r="O364" s="193">
        <v>0.15</v>
      </c>
      <c r="P364" s="67">
        <v>0.15</v>
      </c>
      <c r="Q364" s="67">
        <v>0.25</v>
      </c>
      <c r="R364" s="625">
        <v>0</v>
      </c>
      <c r="S364" s="68">
        <f t="shared" ref="S364" si="1661">SUM(O364:O364)*M363</f>
        <v>3.7499999999999999E-2</v>
      </c>
      <c r="T364" s="69">
        <f t="shared" ref="T364" si="1662">SUM(P364:P364)*M363</f>
        <v>3.7499999999999999E-2</v>
      </c>
      <c r="U364" s="69">
        <f t="shared" ref="U364" si="1663">SUM(Q364:Q364)*M363</f>
        <v>6.25E-2</v>
      </c>
      <c r="V364" s="70">
        <f t="shared" ref="V364" si="1664">SUM(R364:R364)*M363</f>
        <v>0</v>
      </c>
      <c r="W364" s="71">
        <f t="shared" si="1510"/>
        <v>6.25E-2</v>
      </c>
      <c r="X364" s="92"/>
      <c r="Y364" s="73"/>
      <c r="Z364" s="74"/>
      <c r="AA364" s="74"/>
      <c r="AB364" s="75"/>
      <c r="AC364" s="76"/>
      <c r="AD364" s="586"/>
      <c r="AE364" s="78"/>
      <c r="AF364" s="79"/>
      <c r="AG364" s="79"/>
      <c r="AH364" s="587"/>
      <c r="AI364" s="588"/>
      <c r="AJ364" s="589"/>
      <c r="AK364" s="590"/>
      <c r="AL364" s="590"/>
      <c r="AM364" s="590"/>
      <c r="AN364" s="590"/>
      <c r="AO364" s="591"/>
    </row>
    <row r="365" spans="1:41" ht="39.950000000000003" customHeight="1" thickBot="1" x14ac:dyDescent="0.25">
      <c r="A365" s="559"/>
      <c r="B365" s="576"/>
      <c r="C365" s="577"/>
      <c r="D365" s="578"/>
      <c r="E365" s="650"/>
      <c r="F365" s="578"/>
      <c r="G365" s="580"/>
      <c r="H365" s="581"/>
      <c r="I365" s="582"/>
      <c r="J365" s="582"/>
      <c r="K365" s="583"/>
      <c r="L365" s="592" t="s">
        <v>452</v>
      </c>
      <c r="M365" s="593">
        <v>0.25</v>
      </c>
      <c r="N365" s="36" t="s">
        <v>42</v>
      </c>
      <c r="O365" s="194">
        <v>0.25</v>
      </c>
      <c r="P365" s="195">
        <v>0.5</v>
      </c>
      <c r="Q365" s="195">
        <v>0.75</v>
      </c>
      <c r="R365" s="626">
        <v>1</v>
      </c>
      <c r="S365" s="88">
        <f t="shared" ref="S365" si="1665">SUM(O365:O365)*M365</f>
        <v>6.25E-2</v>
      </c>
      <c r="T365" s="89">
        <f t="shared" ref="T365" si="1666">SUM(P365:P365)*M365</f>
        <v>0.125</v>
      </c>
      <c r="U365" s="89">
        <f t="shared" ref="U365" si="1667">SUM(Q365:Q365)*M365</f>
        <v>0.1875</v>
      </c>
      <c r="V365" s="90">
        <f t="shared" ref="V365" si="1668">SUM(R365:R365)*M365</f>
        <v>0.25</v>
      </c>
      <c r="W365" s="91">
        <f t="shared" si="1510"/>
        <v>0.25</v>
      </c>
      <c r="X365" s="92"/>
      <c r="Y365" s="73"/>
      <c r="Z365" s="74"/>
      <c r="AA365" s="74"/>
      <c r="AB365" s="75"/>
      <c r="AC365" s="76"/>
      <c r="AD365" s="570" t="s">
        <v>442</v>
      </c>
      <c r="AE365" s="51" t="str">
        <f t="shared" ref="AE365" si="1669">+IF(Q366&gt;Q365,"SUPERADA",IF(Q366=Q365,"EQUILIBRADA",IF(Q366&lt;Q365,"PARA MEJORAR")))</f>
        <v>PARA MEJORAR</v>
      </c>
      <c r="AF365" s="79"/>
      <c r="AG365" s="79"/>
      <c r="AH365" s="587"/>
      <c r="AI365" s="588"/>
      <c r="AJ365" s="654"/>
      <c r="AK365" s="655"/>
      <c r="AL365" s="655"/>
      <c r="AM365" s="655"/>
      <c r="AN365" s="655"/>
      <c r="AO365" s="656"/>
    </row>
    <row r="366" spans="1:41" ht="39.950000000000003" customHeight="1" thickBot="1" x14ac:dyDescent="0.25">
      <c r="A366" s="559"/>
      <c r="B366" s="576"/>
      <c r="C366" s="605"/>
      <c r="D366" s="606"/>
      <c r="E366" s="650"/>
      <c r="F366" s="606"/>
      <c r="G366" s="596"/>
      <c r="H366" s="597"/>
      <c r="I366" s="598"/>
      <c r="J366" s="598"/>
      <c r="K366" s="599"/>
      <c r="L366" s="600"/>
      <c r="M366" s="601"/>
      <c r="N366" s="65" t="s">
        <v>48</v>
      </c>
      <c r="O366" s="235">
        <v>0.1</v>
      </c>
      <c r="P366" s="107">
        <v>0.35</v>
      </c>
      <c r="Q366" s="107">
        <v>0.5</v>
      </c>
      <c r="R366" s="627">
        <v>0</v>
      </c>
      <c r="S366" s="109">
        <f t="shared" ref="S366" si="1670">SUM(O366:O366)*M365</f>
        <v>2.5000000000000001E-2</v>
      </c>
      <c r="T366" s="110">
        <f t="shared" ref="T366" si="1671">SUM(P366:P366)*M365</f>
        <v>8.7499999999999994E-2</v>
      </c>
      <c r="U366" s="110">
        <f t="shared" ref="U366" si="1672">SUM(Q366:Q366)*M365</f>
        <v>0.125</v>
      </c>
      <c r="V366" s="111">
        <f t="shared" ref="V366" si="1673">SUM(R366:R366)*M365</f>
        <v>0</v>
      </c>
      <c r="W366" s="112">
        <f t="shared" si="1510"/>
        <v>0.125</v>
      </c>
      <c r="X366" s="122"/>
      <c r="Y366" s="124"/>
      <c r="Z366" s="125"/>
      <c r="AA366" s="125"/>
      <c r="AB366" s="126"/>
      <c r="AC366" s="76"/>
      <c r="AD366" s="586"/>
      <c r="AE366" s="78"/>
      <c r="AF366" s="78"/>
      <c r="AG366" s="78"/>
      <c r="AH366" s="587"/>
      <c r="AI366" s="588"/>
      <c r="AJ366" s="589"/>
      <c r="AK366" s="590"/>
      <c r="AL366" s="590"/>
      <c r="AM366" s="590"/>
      <c r="AN366" s="590"/>
      <c r="AO366" s="591"/>
    </row>
    <row r="367" spans="1:41" ht="39.950000000000003" customHeight="1" thickBot="1" x14ac:dyDescent="0.25">
      <c r="A367" s="559"/>
      <c r="B367" s="576"/>
      <c r="C367" s="561">
        <v>23</v>
      </c>
      <c r="D367" s="562" t="s">
        <v>453</v>
      </c>
      <c r="E367" s="650">
        <v>27</v>
      </c>
      <c r="F367" s="562" t="s">
        <v>454</v>
      </c>
      <c r="G367" s="657" t="s">
        <v>455</v>
      </c>
      <c r="H367" s="622">
        <v>50</v>
      </c>
      <c r="I367" s="566" t="s">
        <v>456</v>
      </c>
      <c r="J367" s="566" t="s">
        <v>457</v>
      </c>
      <c r="K367" s="567">
        <f>Z367</f>
        <v>0.68500000000000005</v>
      </c>
      <c r="L367" s="568" t="s">
        <v>458</v>
      </c>
      <c r="M367" s="603">
        <v>0.1</v>
      </c>
      <c r="N367" s="36" t="s">
        <v>42</v>
      </c>
      <c r="O367" s="188">
        <v>0</v>
      </c>
      <c r="P367" s="38">
        <v>0.1</v>
      </c>
      <c r="Q367" s="38">
        <v>0.35</v>
      </c>
      <c r="R367" s="624">
        <v>1</v>
      </c>
      <c r="S367" s="41">
        <f t="shared" ref="S367" si="1674">SUM(O367:O367)*M367</f>
        <v>0</v>
      </c>
      <c r="T367" s="42">
        <f t="shared" ref="T367" si="1675">SUM(P367:P367)*M367</f>
        <v>1.0000000000000002E-2</v>
      </c>
      <c r="U367" s="42">
        <f t="shared" ref="U367" si="1676">SUM(Q367:Q367)*M367</f>
        <v>3.4999999999999996E-2</v>
      </c>
      <c r="V367" s="43">
        <f t="shared" ref="V367" si="1677">SUM(R367:R367)*M367</f>
        <v>0.1</v>
      </c>
      <c r="W367" s="44">
        <f t="shared" si="1510"/>
        <v>0.1</v>
      </c>
      <c r="X367" s="117">
        <f>+S376+S378+S368+S370+S372+S374+S380+S382</f>
        <v>0.23500000000000001</v>
      </c>
      <c r="Y367" s="46">
        <f t="shared" ref="Y367:AB367" si="1678">+T376+T378+T368+T370+T372+T374+T380+T382</f>
        <v>0.58000000000000007</v>
      </c>
      <c r="Z367" s="47">
        <f t="shared" si="1678"/>
        <v>0.68500000000000005</v>
      </c>
      <c r="AA367" s="47">
        <f t="shared" si="1678"/>
        <v>0</v>
      </c>
      <c r="AB367" s="48">
        <f t="shared" si="1678"/>
        <v>0.68500000000000005</v>
      </c>
      <c r="AC367" s="76"/>
      <c r="AD367" s="570" t="s">
        <v>392</v>
      </c>
      <c r="AE367" s="51" t="str">
        <f t="shared" ref="AE367" si="1679">+IF(Q368&gt;Q367,"SUPERADA",IF(Q368=Q367,"EQUILIBRADA",IF(Q368&lt;Q367,"PARA MEJORAR")))</f>
        <v>SUPERADA</v>
      </c>
      <c r="AF367" s="51" t="str">
        <f>IF(COUNTIF(AE367:AE382,"PARA MEJORAR")&gt;=1,"PARA MEJORAR","BIEN")</f>
        <v>PARA MEJORAR</v>
      </c>
      <c r="AG367" s="51" t="str">
        <f>IF(COUNTIF(AF367:AF382,"PARA MEJORAR")&gt;=1,"PARA MEJORAR","BIEN")</f>
        <v>PARA MEJORAR</v>
      </c>
      <c r="AH367" s="587"/>
      <c r="AI367" s="588"/>
      <c r="AJ367" s="589"/>
      <c r="AK367" s="590"/>
      <c r="AL367" s="590"/>
      <c r="AM367" s="590"/>
      <c r="AN367" s="590"/>
      <c r="AO367" s="591"/>
    </row>
    <row r="368" spans="1:41" ht="39.950000000000003" customHeight="1" thickBot="1" x14ac:dyDescent="0.25">
      <c r="A368" s="559"/>
      <c r="B368" s="576"/>
      <c r="C368" s="577"/>
      <c r="D368" s="578"/>
      <c r="E368" s="650"/>
      <c r="F368" s="578"/>
      <c r="G368" s="616"/>
      <c r="H368" s="617"/>
      <c r="I368" s="582"/>
      <c r="J368" s="582"/>
      <c r="K368" s="583"/>
      <c r="L368" s="584"/>
      <c r="M368" s="595"/>
      <c r="N368" s="65" t="s">
        <v>48</v>
      </c>
      <c r="O368" s="193">
        <v>0.2</v>
      </c>
      <c r="P368" s="67">
        <v>0.6</v>
      </c>
      <c r="Q368" s="67">
        <v>0.6</v>
      </c>
      <c r="R368" s="625">
        <v>0</v>
      </c>
      <c r="S368" s="68">
        <f t="shared" ref="S368" si="1680">SUM(O368:O368)*M367</f>
        <v>2.0000000000000004E-2</v>
      </c>
      <c r="T368" s="69">
        <f t="shared" ref="T368" si="1681">SUM(P368:P368)*M367</f>
        <v>0.06</v>
      </c>
      <c r="U368" s="69">
        <f t="shared" ref="U368" si="1682">SUM(Q368:Q368)*M367</f>
        <v>0.06</v>
      </c>
      <c r="V368" s="70">
        <f t="shared" ref="V368" si="1683">SUM(R368:R368)*M367</f>
        <v>0</v>
      </c>
      <c r="W368" s="71">
        <f t="shared" si="1510"/>
        <v>0.06</v>
      </c>
      <c r="X368" s="92"/>
      <c r="Y368" s="73"/>
      <c r="Z368" s="74"/>
      <c r="AA368" s="74"/>
      <c r="AB368" s="75"/>
      <c r="AC368" s="76"/>
      <c r="AD368" s="586"/>
      <c r="AE368" s="78"/>
      <c r="AF368" s="79"/>
      <c r="AG368" s="79"/>
      <c r="AH368" s="587"/>
      <c r="AI368" s="588"/>
      <c r="AJ368" s="589"/>
      <c r="AK368" s="590"/>
      <c r="AL368" s="590"/>
      <c r="AM368" s="590"/>
      <c r="AN368" s="590"/>
      <c r="AO368" s="591"/>
    </row>
    <row r="369" spans="1:41" ht="39.950000000000003" customHeight="1" thickBot="1" x14ac:dyDescent="0.25">
      <c r="A369" s="559"/>
      <c r="B369" s="576"/>
      <c r="C369" s="577"/>
      <c r="D369" s="578"/>
      <c r="E369" s="650"/>
      <c r="F369" s="578"/>
      <c r="G369" s="616"/>
      <c r="H369" s="617"/>
      <c r="I369" s="582"/>
      <c r="J369" s="582"/>
      <c r="K369" s="583"/>
      <c r="L369" s="592" t="s">
        <v>459</v>
      </c>
      <c r="M369" s="593">
        <v>0.1</v>
      </c>
      <c r="N369" s="36" t="s">
        <v>42</v>
      </c>
      <c r="O369" s="233">
        <v>0</v>
      </c>
      <c r="P369" s="85">
        <v>0.1</v>
      </c>
      <c r="Q369" s="85">
        <v>0.35</v>
      </c>
      <c r="R369" s="628">
        <v>1</v>
      </c>
      <c r="S369" s="88">
        <f t="shared" ref="S369" si="1684">SUM(O369:O369)*M369</f>
        <v>0</v>
      </c>
      <c r="T369" s="89">
        <f t="shared" ref="T369" si="1685">SUM(P369:P369)*M369</f>
        <v>1.0000000000000002E-2</v>
      </c>
      <c r="U369" s="89">
        <f t="shared" ref="U369" si="1686">SUM(Q369:Q369)*M369</f>
        <v>3.4999999999999996E-2</v>
      </c>
      <c r="V369" s="90">
        <f t="shared" ref="V369" si="1687">SUM(R369:R369)*M369</f>
        <v>0.1</v>
      </c>
      <c r="W369" s="91">
        <f t="shared" si="1510"/>
        <v>0.1</v>
      </c>
      <c r="X369" s="92"/>
      <c r="Y369" s="73"/>
      <c r="Z369" s="74"/>
      <c r="AA369" s="74"/>
      <c r="AB369" s="75"/>
      <c r="AC369" s="76"/>
      <c r="AD369" s="594" t="s">
        <v>392</v>
      </c>
      <c r="AE369" s="51" t="str">
        <f t="shared" ref="AE369" si="1688">+IF(Q370&gt;Q369,"SUPERADA",IF(Q370=Q369,"EQUILIBRADA",IF(Q370&lt;Q369,"PARA MEJORAR")))</f>
        <v>SUPERADA</v>
      </c>
      <c r="AF369" s="79"/>
      <c r="AG369" s="79"/>
      <c r="AH369" s="587"/>
      <c r="AI369" s="588"/>
      <c r="AJ369" s="589"/>
      <c r="AK369" s="590"/>
      <c r="AL369" s="590"/>
      <c r="AM369" s="590"/>
      <c r="AN369" s="590"/>
      <c r="AO369" s="591"/>
    </row>
    <row r="370" spans="1:41" ht="39.950000000000003" customHeight="1" thickBot="1" x14ac:dyDescent="0.25">
      <c r="A370" s="559"/>
      <c r="B370" s="576"/>
      <c r="C370" s="577"/>
      <c r="D370" s="578"/>
      <c r="E370" s="650"/>
      <c r="F370" s="578"/>
      <c r="G370" s="616"/>
      <c r="H370" s="617"/>
      <c r="I370" s="582"/>
      <c r="J370" s="582"/>
      <c r="K370" s="583"/>
      <c r="L370" s="584"/>
      <c r="M370" s="595"/>
      <c r="N370" s="65" t="s">
        <v>48</v>
      </c>
      <c r="O370" s="193">
        <v>0.4</v>
      </c>
      <c r="P370" s="67">
        <v>0.6</v>
      </c>
      <c r="Q370" s="67">
        <v>0.6</v>
      </c>
      <c r="R370" s="625">
        <v>0</v>
      </c>
      <c r="S370" s="68">
        <f t="shared" ref="S370" si="1689">SUM(O370:O370)*M369</f>
        <v>4.0000000000000008E-2</v>
      </c>
      <c r="T370" s="69">
        <f t="shared" ref="T370" si="1690">SUM(P370:P370)*M369</f>
        <v>0.06</v>
      </c>
      <c r="U370" s="69">
        <f t="shared" ref="U370" si="1691">SUM(Q370:Q370)*M369</f>
        <v>0.06</v>
      </c>
      <c r="V370" s="70">
        <f t="shared" ref="V370" si="1692">SUM(R370:R370)*M369</f>
        <v>0</v>
      </c>
      <c r="W370" s="71">
        <f t="shared" si="1510"/>
        <v>0.06</v>
      </c>
      <c r="X370" s="92"/>
      <c r="Y370" s="73"/>
      <c r="Z370" s="74"/>
      <c r="AA370" s="74"/>
      <c r="AB370" s="75"/>
      <c r="AC370" s="76"/>
      <c r="AD370" s="586"/>
      <c r="AE370" s="78"/>
      <c r="AF370" s="79"/>
      <c r="AG370" s="79"/>
      <c r="AH370" s="587"/>
      <c r="AI370" s="588"/>
      <c r="AJ370" s="589"/>
      <c r="AK370" s="590"/>
      <c r="AL370" s="590"/>
      <c r="AM370" s="590"/>
      <c r="AN370" s="590"/>
      <c r="AO370" s="591"/>
    </row>
    <row r="371" spans="1:41" ht="39.950000000000003" customHeight="1" thickBot="1" x14ac:dyDescent="0.25">
      <c r="A371" s="559"/>
      <c r="B371" s="576"/>
      <c r="C371" s="577"/>
      <c r="D371" s="578"/>
      <c r="E371" s="650"/>
      <c r="F371" s="578"/>
      <c r="G371" s="616"/>
      <c r="H371" s="617"/>
      <c r="I371" s="582"/>
      <c r="J371" s="582"/>
      <c r="K371" s="583"/>
      <c r="L371" s="592" t="s">
        <v>460</v>
      </c>
      <c r="M371" s="593">
        <v>0.1</v>
      </c>
      <c r="N371" s="36" t="s">
        <v>42</v>
      </c>
      <c r="O371" s="233">
        <v>0</v>
      </c>
      <c r="P371" s="85">
        <v>0.1</v>
      </c>
      <c r="Q371" s="85">
        <v>0.35</v>
      </c>
      <c r="R371" s="628">
        <v>1</v>
      </c>
      <c r="S371" s="88">
        <f t="shared" ref="S371" si="1693">SUM(O371:O371)*M371</f>
        <v>0</v>
      </c>
      <c r="T371" s="89">
        <f t="shared" ref="T371" si="1694">SUM(P371:P371)*M371</f>
        <v>1.0000000000000002E-2</v>
      </c>
      <c r="U371" s="89">
        <f t="shared" ref="U371" si="1695">SUM(Q371:Q371)*M371</f>
        <v>3.4999999999999996E-2</v>
      </c>
      <c r="V371" s="90">
        <f t="shared" ref="V371" si="1696">SUM(R371:R371)*M371</f>
        <v>0.1</v>
      </c>
      <c r="W371" s="91">
        <f t="shared" si="1510"/>
        <v>0.1</v>
      </c>
      <c r="X371" s="92"/>
      <c r="Y371" s="73"/>
      <c r="Z371" s="74"/>
      <c r="AA371" s="74"/>
      <c r="AB371" s="75"/>
      <c r="AC371" s="76"/>
      <c r="AD371" s="594" t="s">
        <v>392</v>
      </c>
      <c r="AE371" s="51" t="str">
        <f t="shared" ref="AE371" si="1697">+IF(Q372&gt;Q371,"SUPERADA",IF(Q372=Q371,"EQUILIBRADA",IF(Q372&lt;Q371,"PARA MEJORAR")))</f>
        <v>SUPERADA</v>
      </c>
      <c r="AF371" s="79"/>
      <c r="AG371" s="79"/>
      <c r="AH371" s="587"/>
      <c r="AI371" s="588"/>
      <c r="AJ371" s="589"/>
      <c r="AK371" s="590"/>
      <c r="AL371" s="590"/>
      <c r="AM371" s="590"/>
      <c r="AN371" s="590"/>
      <c r="AO371" s="591"/>
    </row>
    <row r="372" spans="1:41" ht="39.950000000000003" customHeight="1" thickBot="1" x14ac:dyDescent="0.25">
      <c r="A372" s="559"/>
      <c r="B372" s="576"/>
      <c r="C372" s="577"/>
      <c r="D372" s="578"/>
      <c r="E372" s="650"/>
      <c r="F372" s="578"/>
      <c r="G372" s="616"/>
      <c r="H372" s="617"/>
      <c r="I372" s="582"/>
      <c r="J372" s="582"/>
      <c r="K372" s="583"/>
      <c r="L372" s="584"/>
      <c r="M372" s="595"/>
      <c r="N372" s="65" t="s">
        <v>48</v>
      </c>
      <c r="O372" s="193">
        <v>0.4</v>
      </c>
      <c r="P372" s="67">
        <v>0.6</v>
      </c>
      <c r="Q372" s="67">
        <v>0.6</v>
      </c>
      <c r="R372" s="625">
        <v>0</v>
      </c>
      <c r="S372" s="68">
        <f t="shared" ref="S372" si="1698">SUM(O372:O372)*M371</f>
        <v>4.0000000000000008E-2</v>
      </c>
      <c r="T372" s="69">
        <f t="shared" ref="T372" si="1699">SUM(P372:P372)*M371</f>
        <v>0.06</v>
      </c>
      <c r="U372" s="69">
        <f t="shared" ref="U372" si="1700">SUM(Q372:Q372)*M371</f>
        <v>0.06</v>
      </c>
      <c r="V372" s="70">
        <f t="shared" ref="V372" si="1701">SUM(R372:R372)*M371</f>
        <v>0</v>
      </c>
      <c r="W372" s="71">
        <f t="shared" si="1510"/>
        <v>0.06</v>
      </c>
      <c r="X372" s="92"/>
      <c r="Y372" s="73"/>
      <c r="Z372" s="74"/>
      <c r="AA372" s="74"/>
      <c r="AB372" s="75"/>
      <c r="AC372" s="76"/>
      <c r="AD372" s="586"/>
      <c r="AE372" s="78"/>
      <c r="AF372" s="79"/>
      <c r="AG372" s="79"/>
      <c r="AH372" s="587"/>
      <c r="AI372" s="588"/>
      <c r="AJ372" s="589"/>
      <c r="AK372" s="590"/>
      <c r="AL372" s="590"/>
      <c r="AM372" s="590"/>
      <c r="AN372" s="590"/>
      <c r="AO372" s="591"/>
    </row>
    <row r="373" spans="1:41" ht="39.950000000000003" customHeight="1" thickBot="1" x14ac:dyDescent="0.25">
      <c r="A373" s="559"/>
      <c r="B373" s="576"/>
      <c r="C373" s="577"/>
      <c r="D373" s="578"/>
      <c r="E373" s="650"/>
      <c r="F373" s="578"/>
      <c r="G373" s="616"/>
      <c r="H373" s="617"/>
      <c r="I373" s="582"/>
      <c r="J373" s="582"/>
      <c r="K373" s="583"/>
      <c r="L373" s="592" t="s">
        <v>461</v>
      </c>
      <c r="M373" s="593">
        <v>0.1</v>
      </c>
      <c r="N373" s="36" t="s">
        <v>42</v>
      </c>
      <c r="O373" s="233">
        <v>0</v>
      </c>
      <c r="P373" s="85">
        <v>0.1</v>
      </c>
      <c r="Q373" s="85">
        <v>0.35</v>
      </c>
      <c r="R373" s="628">
        <v>1</v>
      </c>
      <c r="S373" s="88">
        <f t="shared" ref="S373" si="1702">SUM(O373:O373)*M373</f>
        <v>0</v>
      </c>
      <c r="T373" s="89">
        <f t="shared" ref="T373" si="1703">SUM(P373:P373)*M373</f>
        <v>1.0000000000000002E-2</v>
      </c>
      <c r="U373" s="89">
        <f t="shared" ref="U373" si="1704">SUM(Q373:Q373)*M373</f>
        <v>3.4999999999999996E-2</v>
      </c>
      <c r="V373" s="90">
        <f t="shared" ref="V373" si="1705">SUM(R373:R373)*M373</f>
        <v>0.1</v>
      </c>
      <c r="W373" s="91">
        <f t="shared" si="1510"/>
        <v>0.1</v>
      </c>
      <c r="X373" s="92"/>
      <c r="Y373" s="73"/>
      <c r="Z373" s="74"/>
      <c r="AA373" s="74"/>
      <c r="AB373" s="75"/>
      <c r="AC373" s="76"/>
      <c r="AD373" s="594" t="s">
        <v>392</v>
      </c>
      <c r="AE373" s="51" t="str">
        <f t="shared" ref="AE373" si="1706">+IF(Q374&gt;Q373,"SUPERADA",IF(Q374=Q373,"EQUILIBRADA",IF(Q374&lt;Q373,"PARA MEJORAR")))</f>
        <v>SUPERADA</v>
      </c>
      <c r="AF373" s="79"/>
      <c r="AG373" s="79"/>
      <c r="AH373" s="587"/>
      <c r="AI373" s="588"/>
      <c r="AJ373" s="589"/>
      <c r="AK373" s="590"/>
      <c r="AL373" s="590"/>
      <c r="AM373" s="590"/>
      <c r="AN373" s="590"/>
      <c r="AO373" s="591"/>
    </row>
    <row r="374" spans="1:41" ht="39.950000000000003" customHeight="1" thickBot="1" x14ac:dyDescent="0.25">
      <c r="A374" s="559"/>
      <c r="B374" s="576"/>
      <c r="C374" s="577"/>
      <c r="D374" s="578"/>
      <c r="E374" s="650"/>
      <c r="F374" s="578"/>
      <c r="G374" s="616"/>
      <c r="H374" s="617"/>
      <c r="I374" s="582"/>
      <c r="J374" s="582"/>
      <c r="K374" s="583"/>
      <c r="L374" s="584"/>
      <c r="M374" s="595"/>
      <c r="N374" s="65" t="s">
        <v>48</v>
      </c>
      <c r="O374" s="193">
        <v>0.4</v>
      </c>
      <c r="P374" s="67">
        <v>0.5</v>
      </c>
      <c r="Q374" s="67">
        <v>0.5</v>
      </c>
      <c r="R374" s="625">
        <v>0</v>
      </c>
      <c r="S374" s="68">
        <f t="shared" ref="S374" si="1707">SUM(O374:O374)*M373</f>
        <v>4.0000000000000008E-2</v>
      </c>
      <c r="T374" s="69">
        <f t="shared" ref="T374" si="1708">SUM(P374:P374)*M373</f>
        <v>0.05</v>
      </c>
      <c r="U374" s="69">
        <f t="shared" ref="U374" si="1709">SUM(Q374:Q374)*M373</f>
        <v>0.05</v>
      </c>
      <c r="V374" s="70">
        <f t="shared" ref="V374" si="1710">SUM(R374:R374)*M373</f>
        <v>0</v>
      </c>
      <c r="W374" s="71">
        <f t="shared" si="1510"/>
        <v>0.05</v>
      </c>
      <c r="X374" s="92"/>
      <c r="Y374" s="73"/>
      <c r="Z374" s="74"/>
      <c r="AA374" s="74"/>
      <c r="AB374" s="75"/>
      <c r="AC374" s="76"/>
      <c r="AD374" s="586"/>
      <c r="AE374" s="78"/>
      <c r="AF374" s="79"/>
      <c r="AG374" s="79"/>
      <c r="AH374" s="587"/>
      <c r="AI374" s="588"/>
      <c r="AJ374" s="589"/>
      <c r="AK374" s="590"/>
      <c r="AL374" s="590"/>
      <c r="AM374" s="590"/>
      <c r="AN374" s="590"/>
      <c r="AO374" s="591"/>
    </row>
    <row r="375" spans="1:41" ht="39.950000000000003" customHeight="1" thickBot="1" x14ac:dyDescent="0.25">
      <c r="A375" s="559"/>
      <c r="B375" s="576"/>
      <c r="C375" s="577"/>
      <c r="D375" s="578"/>
      <c r="E375" s="650"/>
      <c r="F375" s="578"/>
      <c r="G375" s="616"/>
      <c r="H375" s="617"/>
      <c r="I375" s="582"/>
      <c r="J375" s="582"/>
      <c r="K375" s="583"/>
      <c r="L375" s="592" t="s">
        <v>462</v>
      </c>
      <c r="M375" s="593">
        <v>0.1</v>
      </c>
      <c r="N375" s="36" t="s">
        <v>42</v>
      </c>
      <c r="O375" s="233">
        <v>0</v>
      </c>
      <c r="P375" s="85">
        <v>0.1</v>
      </c>
      <c r="Q375" s="85">
        <v>0.35</v>
      </c>
      <c r="R375" s="628">
        <v>1</v>
      </c>
      <c r="S375" s="88">
        <f t="shared" ref="S375" si="1711">SUM(O375:O375)*M375</f>
        <v>0</v>
      </c>
      <c r="T375" s="89">
        <f t="shared" ref="T375" si="1712">SUM(P375:P375)*M375</f>
        <v>1.0000000000000002E-2</v>
      </c>
      <c r="U375" s="89">
        <f t="shared" ref="U375" si="1713">SUM(Q375:Q375)*M375</f>
        <v>3.4999999999999996E-2</v>
      </c>
      <c r="V375" s="90">
        <f t="shared" ref="V375" si="1714">SUM(R375:R375)*M375</f>
        <v>0.1</v>
      </c>
      <c r="W375" s="91">
        <f t="shared" si="1510"/>
        <v>0.1</v>
      </c>
      <c r="X375" s="92"/>
      <c r="Y375" s="73"/>
      <c r="Z375" s="74"/>
      <c r="AA375" s="74"/>
      <c r="AB375" s="75"/>
      <c r="AC375" s="76"/>
      <c r="AD375" s="594" t="s">
        <v>392</v>
      </c>
      <c r="AE375" s="51" t="str">
        <f t="shared" ref="AE375" si="1715">+IF(Q376&gt;Q375,"SUPERADA",IF(Q376=Q375,"EQUILIBRADA",IF(Q376&lt;Q375,"PARA MEJORAR")))</f>
        <v>SUPERADA</v>
      </c>
      <c r="AF375" s="79"/>
      <c r="AG375" s="79"/>
      <c r="AH375" s="587"/>
      <c r="AI375" s="588"/>
      <c r="AJ375" s="589"/>
      <c r="AK375" s="590"/>
      <c r="AL375" s="590"/>
      <c r="AM375" s="590"/>
      <c r="AN375" s="590"/>
      <c r="AO375" s="591"/>
    </row>
    <row r="376" spans="1:41" ht="39.950000000000003" customHeight="1" thickBot="1" x14ac:dyDescent="0.25">
      <c r="A376" s="559"/>
      <c r="B376" s="576"/>
      <c r="C376" s="577"/>
      <c r="D376" s="578"/>
      <c r="E376" s="650"/>
      <c r="F376" s="578"/>
      <c r="G376" s="616"/>
      <c r="H376" s="617"/>
      <c r="I376" s="582"/>
      <c r="J376" s="582"/>
      <c r="K376" s="583"/>
      <c r="L376" s="584"/>
      <c r="M376" s="595"/>
      <c r="N376" s="65" t="s">
        <v>48</v>
      </c>
      <c r="O376" s="193">
        <v>0</v>
      </c>
      <c r="P376" s="67">
        <v>1</v>
      </c>
      <c r="Q376" s="67">
        <v>1</v>
      </c>
      <c r="R376" s="625">
        <v>0</v>
      </c>
      <c r="S376" s="68">
        <f t="shared" ref="S376" si="1716">SUM(O376:O376)*M375</f>
        <v>0</v>
      </c>
      <c r="T376" s="69">
        <f t="shared" ref="T376" si="1717">SUM(P376:P376)*M375</f>
        <v>0.1</v>
      </c>
      <c r="U376" s="69">
        <f t="shared" ref="U376" si="1718">SUM(Q376:Q376)*M375</f>
        <v>0.1</v>
      </c>
      <c r="V376" s="70">
        <f t="shared" ref="V376" si="1719">SUM(R376:R376)*M375</f>
        <v>0</v>
      </c>
      <c r="W376" s="71">
        <f t="shared" si="1510"/>
        <v>0.1</v>
      </c>
      <c r="X376" s="92"/>
      <c r="Y376" s="73"/>
      <c r="Z376" s="74"/>
      <c r="AA376" s="74"/>
      <c r="AB376" s="75"/>
      <c r="AC376" s="76"/>
      <c r="AD376" s="586"/>
      <c r="AE376" s="78"/>
      <c r="AF376" s="79"/>
      <c r="AG376" s="79"/>
      <c r="AH376" s="587"/>
      <c r="AI376" s="588"/>
      <c r="AJ376" s="589"/>
      <c r="AK376" s="590"/>
      <c r="AL376" s="590"/>
      <c r="AM376" s="590"/>
      <c r="AN376" s="590"/>
      <c r="AO376" s="591"/>
    </row>
    <row r="377" spans="1:41" ht="39.950000000000003" customHeight="1" thickBot="1" x14ac:dyDescent="0.25">
      <c r="A377" s="559"/>
      <c r="B377" s="576"/>
      <c r="C377" s="577"/>
      <c r="D377" s="578"/>
      <c r="E377" s="650"/>
      <c r="F377" s="578"/>
      <c r="G377" s="616"/>
      <c r="H377" s="617"/>
      <c r="I377" s="582"/>
      <c r="J377" s="582"/>
      <c r="K377" s="583"/>
      <c r="L377" s="592" t="s">
        <v>463</v>
      </c>
      <c r="M377" s="593">
        <v>0.1</v>
      </c>
      <c r="N377" s="36" t="s">
        <v>42</v>
      </c>
      <c r="O377" s="233">
        <v>0</v>
      </c>
      <c r="P377" s="85">
        <v>0.1</v>
      </c>
      <c r="Q377" s="85">
        <v>0.35</v>
      </c>
      <c r="R377" s="628">
        <v>1</v>
      </c>
      <c r="S377" s="88">
        <f t="shared" ref="S377" si="1720">SUM(O377:O377)*M377</f>
        <v>0</v>
      </c>
      <c r="T377" s="89">
        <f t="shared" ref="T377" si="1721">SUM(P377:P377)*M377</f>
        <v>1.0000000000000002E-2</v>
      </c>
      <c r="U377" s="89">
        <f t="shared" ref="U377" si="1722">SUM(Q377:Q377)*M377</f>
        <v>3.4999999999999996E-2</v>
      </c>
      <c r="V377" s="90">
        <f t="shared" ref="V377" si="1723">SUM(R377:R377)*M377</f>
        <v>0.1</v>
      </c>
      <c r="W377" s="91">
        <f t="shared" si="1510"/>
        <v>0.1</v>
      </c>
      <c r="X377" s="92"/>
      <c r="Y377" s="73"/>
      <c r="Z377" s="74"/>
      <c r="AA377" s="74"/>
      <c r="AB377" s="75"/>
      <c r="AC377" s="76"/>
      <c r="AD377" s="594" t="s">
        <v>392</v>
      </c>
      <c r="AE377" s="51" t="str">
        <f t="shared" ref="AE377" si="1724">+IF(Q378&gt;Q377,"SUPERADA",IF(Q378=Q377,"EQUILIBRADA",IF(Q378&lt;Q377,"PARA MEJORAR")))</f>
        <v>SUPERADA</v>
      </c>
      <c r="AF377" s="79"/>
      <c r="AG377" s="79"/>
      <c r="AH377" s="587"/>
      <c r="AI377" s="588"/>
      <c r="AJ377" s="589"/>
      <c r="AK377" s="590"/>
      <c r="AL377" s="590"/>
      <c r="AM377" s="590"/>
      <c r="AN377" s="590"/>
      <c r="AO377" s="591"/>
    </row>
    <row r="378" spans="1:41" ht="39.950000000000003" customHeight="1" thickBot="1" x14ac:dyDescent="0.25">
      <c r="A378" s="559"/>
      <c r="B378" s="576"/>
      <c r="C378" s="577"/>
      <c r="D378" s="578"/>
      <c r="E378" s="650"/>
      <c r="F378" s="578"/>
      <c r="G378" s="616"/>
      <c r="H378" s="617"/>
      <c r="I378" s="582"/>
      <c r="J378" s="582"/>
      <c r="K378" s="583"/>
      <c r="L378" s="584"/>
      <c r="M378" s="595"/>
      <c r="N378" s="65" t="s">
        <v>48</v>
      </c>
      <c r="O378" s="193">
        <v>0.4</v>
      </c>
      <c r="P378" s="67">
        <v>0.6</v>
      </c>
      <c r="Q378" s="67">
        <v>0.6</v>
      </c>
      <c r="R378" s="625">
        <v>0</v>
      </c>
      <c r="S378" s="68">
        <f t="shared" ref="S378" si="1725">SUM(O378:O378)*M377</f>
        <v>4.0000000000000008E-2</v>
      </c>
      <c r="T378" s="69">
        <f t="shared" ref="T378" si="1726">SUM(P378:P378)*M377</f>
        <v>0.06</v>
      </c>
      <c r="U378" s="69">
        <f t="shared" ref="U378" si="1727">SUM(Q378:Q378)*M377</f>
        <v>0.06</v>
      </c>
      <c r="V378" s="70">
        <f t="shared" ref="V378" si="1728">SUM(R378:R378)*M377</f>
        <v>0</v>
      </c>
      <c r="W378" s="71">
        <f t="shared" si="1510"/>
        <v>0.06</v>
      </c>
      <c r="X378" s="92"/>
      <c r="Y378" s="73"/>
      <c r="Z378" s="74"/>
      <c r="AA378" s="74"/>
      <c r="AB378" s="75"/>
      <c r="AC378" s="76"/>
      <c r="AD378" s="586"/>
      <c r="AE378" s="78"/>
      <c r="AF378" s="79"/>
      <c r="AG378" s="79"/>
      <c r="AH378" s="587"/>
      <c r="AI378" s="588"/>
      <c r="AJ378" s="589"/>
      <c r="AK378" s="590"/>
      <c r="AL378" s="590"/>
      <c r="AM378" s="590"/>
      <c r="AN378" s="590"/>
      <c r="AO378" s="591"/>
    </row>
    <row r="379" spans="1:41" ht="39.950000000000003" customHeight="1" thickBot="1" x14ac:dyDescent="0.25">
      <c r="A379" s="559"/>
      <c r="B379" s="576"/>
      <c r="C379" s="577"/>
      <c r="D379" s="578"/>
      <c r="E379" s="650"/>
      <c r="F379" s="578"/>
      <c r="G379" s="616"/>
      <c r="H379" s="617"/>
      <c r="I379" s="582"/>
      <c r="J379" s="582"/>
      <c r="K379" s="583"/>
      <c r="L379" s="592" t="s">
        <v>464</v>
      </c>
      <c r="M379" s="593">
        <v>0.1</v>
      </c>
      <c r="N379" s="36" t="s">
        <v>42</v>
      </c>
      <c r="O379" s="194">
        <v>0.1</v>
      </c>
      <c r="P379" s="195">
        <v>0.4</v>
      </c>
      <c r="Q379" s="195">
        <v>1</v>
      </c>
      <c r="R379" s="626">
        <v>1</v>
      </c>
      <c r="S379" s="88">
        <f t="shared" ref="S379" si="1729">SUM(O379:O379)*M379</f>
        <v>1.0000000000000002E-2</v>
      </c>
      <c r="T379" s="89">
        <f t="shared" ref="T379" si="1730">SUM(P379:P379)*M379</f>
        <v>4.0000000000000008E-2</v>
      </c>
      <c r="U379" s="89">
        <f t="shared" ref="U379" si="1731">SUM(Q379:Q379)*M379</f>
        <v>0.1</v>
      </c>
      <c r="V379" s="90">
        <f t="shared" ref="V379" si="1732">SUM(R379:R379)*M379</f>
        <v>0.1</v>
      </c>
      <c r="W379" s="91">
        <f t="shared" si="1510"/>
        <v>0.1</v>
      </c>
      <c r="X379" s="92"/>
      <c r="Y379" s="73"/>
      <c r="Z379" s="74"/>
      <c r="AA379" s="74"/>
      <c r="AB379" s="75"/>
      <c r="AC379" s="76"/>
      <c r="AD379" s="594" t="s">
        <v>416</v>
      </c>
      <c r="AE379" s="51" t="str">
        <f t="shared" ref="AE379" si="1733">+IF(Q380&gt;Q379,"SUPERADA",IF(Q380=Q379,"EQUILIBRADA",IF(Q380&lt;Q379,"PARA MEJORAR")))</f>
        <v>PARA MEJORAR</v>
      </c>
      <c r="AF379" s="79"/>
      <c r="AG379" s="79"/>
      <c r="AH379" s="587"/>
      <c r="AI379" s="588"/>
      <c r="AJ379" s="589"/>
      <c r="AK379" s="590"/>
      <c r="AL379" s="590"/>
      <c r="AM379" s="590"/>
      <c r="AN379" s="590"/>
      <c r="AO379" s="591"/>
    </row>
    <row r="380" spans="1:41" ht="39.950000000000003" customHeight="1" thickBot="1" x14ac:dyDescent="0.25">
      <c r="A380" s="559"/>
      <c r="B380" s="576"/>
      <c r="C380" s="577"/>
      <c r="D380" s="578"/>
      <c r="E380" s="650"/>
      <c r="F380" s="578"/>
      <c r="G380" s="616"/>
      <c r="H380" s="617"/>
      <c r="I380" s="582"/>
      <c r="J380" s="582"/>
      <c r="K380" s="583"/>
      <c r="L380" s="584"/>
      <c r="M380" s="595"/>
      <c r="N380" s="65" t="s">
        <v>48</v>
      </c>
      <c r="O380" s="193">
        <v>0.25</v>
      </c>
      <c r="P380" s="67">
        <v>0.4</v>
      </c>
      <c r="Q380" s="67">
        <v>0.7</v>
      </c>
      <c r="R380" s="625">
        <v>0</v>
      </c>
      <c r="S380" s="68">
        <f t="shared" ref="S380" si="1734">SUM(O380:O380)*M379</f>
        <v>2.5000000000000001E-2</v>
      </c>
      <c r="T380" s="69">
        <f t="shared" ref="T380" si="1735">SUM(P380:P380)*M379</f>
        <v>4.0000000000000008E-2</v>
      </c>
      <c r="U380" s="69">
        <f t="shared" ref="U380" si="1736">SUM(Q380:Q380)*M379</f>
        <v>6.9999999999999993E-2</v>
      </c>
      <c r="V380" s="70">
        <f t="shared" ref="V380" si="1737">SUM(R380:R380)*M379</f>
        <v>0</v>
      </c>
      <c r="W380" s="71">
        <f t="shared" si="1510"/>
        <v>6.9999999999999993E-2</v>
      </c>
      <c r="X380" s="92"/>
      <c r="Y380" s="73"/>
      <c r="Z380" s="74"/>
      <c r="AA380" s="74"/>
      <c r="AB380" s="75"/>
      <c r="AC380" s="76"/>
      <c r="AD380" s="586"/>
      <c r="AE380" s="78"/>
      <c r="AF380" s="79"/>
      <c r="AG380" s="79"/>
      <c r="AH380" s="587"/>
      <c r="AI380" s="588"/>
      <c r="AJ380" s="589"/>
      <c r="AK380" s="590"/>
      <c r="AL380" s="590"/>
      <c r="AM380" s="590"/>
      <c r="AN380" s="590"/>
      <c r="AO380" s="591"/>
    </row>
    <row r="381" spans="1:41" ht="39.950000000000003" customHeight="1" thickBot="1" x14ac:dyDescent="0.25">
      <c r="A381" s="559"/>
      <c r="B381" s="576"/>
      <c r="C381" s="577"/>
      <c r="D381" s="578"/>
      <c r="E381" s="650"/>
      <c r="F381" s="578"/>
      <c r="G381" s="616"/>
      <c r="H381" s="617"/>
      <c r="I381" s="582"/>
      <c r="J381" s="582"/>
      <c r="K381" s="583"/>
      <c r="L381" s="592" t="s">
        <v>465</v>
      </c>
      <c r="M381" s="593">
        <v>0.3</v>
      </c>
      <c r="N381" s="36" t="s">
        <v>42</v>
      </c>
      <c r="O381" s="194">
        <v>0.1</v>
      </c>
      <c r="P381" s="195">
        <v>0.5</v>
      </c>
      <c r="Q381" s="195">
        <v>0.75</v>
      </c>
      <c r="R381" s="626">
        <v>1</v>
      </c>
      <c r="S381" s="88">
        <f t="shared" ref="S381" si="1738">SUM(O381:O381)*M381</f>
        <v>0.03</v>
      </c>
      <c r="T381" s="89">
        <f t="shared" ref="T381" si="1739">SUM(P381:P381)*M381</f>
        <v>0.15</v>
      </c>
      <c r="U381" s="89">
        <f t="shared" ref="U381" si="1740">SUM(Q381:Q381)*M381</f>
        <v>0.22499999999999998</v>
      </c>
      <c r="V381" s="90">
        <f t="shared" ref="V381" si="1741">SUM(R381:R381)*M381</f>
        <v>0.3</v>
      </c>
      <c r="W381" s="91">
        <f t="shared" si="1510"/>
        <v>0.3</v>
      </c>
      <c r="X381" s="92"/>
      <c r="Y381" s="73"/>
      <c r="Z381" s="74"/>
      <c r="AA381" s="74"/>
      <c r="AB381" s="75"/>
      <c r="AC381" s="76"/>
      <c r="AD381" s="594" t="s">
        <v>466</v>
      </c>
      <c r="AE381" s="51" t="str">
        <f t="shared" ref="AE381" si="1742">+IF(Q382&gt;Q381,"SUPERADA",IF(Q382=Q381,"EQUILIBRADA",IF(Q382&lt;Q381,"PARA MEJORAR")))</f>
        <v>EQUILIBRADA</v>
      </c>
      <c r="AF381" s="79"/>
      <c r="AG381" s="79"/>
      <c r="AH381" s="587"/>
      <c r="AI381" s="588"/>
      <c r="AJ381" s="573"/>
      <c r="AK381" s="574"/>
      <c r="AL381" s="574"/>
      <c r="AM381" s="574"/>
      <c r="AN381" s="574"/>
      <c r="AO381" s="575"/>
    </row>
    <row r="382" spans="1:41" ht="39.950000000000003" customHeight="1" thickBot="1" x14ac:dyDescent="0.25">
      <c r="A382" s="559"/>
      <c r="B382" s="576"/>
      <c r="C382" s="577"/>
      <c r="D382" s="578"/>
      <c r="E382" s="650"/>
      <c r="F382" s="606"/>
      <c r="G382" s="658"/>
      <c r="H382" s="623"/>
      <c r="I382" s="598"/>
      <c r="J382" s="598"/>
      <c r="K382" s="599"/>
      <c r="L382" s="600"/>
      <c r="M382" s="601"/>
      <c r="N382" s="65" t="s">
        <v>48</v>
      </c>
      <c r="O382" s="235">
        <v>0.1</v>
      </c>
      <c r="P382" s="107">
        <v>0.5</v>
      </c>
      <c r="Q382" s="107">
        <v>0.75</v>
      </c>
      <c r="R382" s="627">
        <v>0</v>
      </c>
      <c r="S382" s="109">
        <f t="shared" ref="S382" si="1743">SUM(O382:O382)*M381</f>
        <v>0.03</v>
      </c>
      <c r="T382" s="110">
        <f t="shared" ref="T382" si="1744">SUM(P382:P382)*M381</f>
        <v>0.15</v>
      </c>
      <c r="U382" s="110">
        <f t="shared" ref="U382" si="1745">SUM(Q382:Q382)*M381</f>
        <v>0.22499999999999998</v>
      </c>
      <c r="V382" s="111">
        <f t="shared" ref="V382" si="1746">SUM(R382:R382)*M381</f>
        <v>0</v>
      </c>
      <c r="W382" s="112">
        <f t="shared" si="1510"/>
        <v>0.22499999999999998</v>
      </c>
      <c r="X382" s="122"/>
      <c r="Y382" s="124"/>
      <c r="Z382" s="125"/>
      <c r="AA382" s="125"/>
      <c r="AB382" s="126"/>
      <c r="AC382" s="76"/>
      <c r="AD382" s="602"/>
      <c r="AE382" s="78"/>
      <c r="AF382" s="78"/>
      <c r="AG382" s="79"/>
      <c r="AH382" s="587"/>
      <c r="AI382" s="588"/>
      <c r="AJ382" s="589"/>
      <c r="AK382" s="590"/>
      <c r="AL382" s="590"/>
      <c r="AM382" s="590"/>
      <c r="AN382" s="590"/>
      <c r="AO382" s="591"/>
    </row>
    <row r="383" spans="1:41" ht="39.950000000000003" customHeight="1" x14ac:dyDescent="0.2">
      <c r="A383" s="559"/>
      <c r="B383" s="576"/>
      <c r="C383" s="577"/>
      <c r="D383" s="578"/>
      <c r="E383" s="659"/>
      <c r="F383" s="562" t="s">
        <v>467</v>
      </c>
      <c r="G383" s="616" t="s">
        <v>468</v>
      </c>
      <c r="H383" s="617">
        <v>51</v>
      </c>
      <c r="I383" s="582" t="s">
        <v>469</v>
      </c>
      <c r="J383" s="582" t="s">
        <v>378</v>
      </c>
      <c r="K383" s="583">
        <f>Z383</f>
        <v>0.625</v>
      </c>
      <c r="L383" s="660" t="s">
        <v>470</v>
      </c>
      <c r="M383" s="612">
        <v>0.25</v>
      </c>
      <c r="N383" s="36" t="s">
        <v>42</v>
      </c>
      <c r="O383" s="194">
        <v>0.25</v>
      </c>
      <c r="P383" s="195">
        <v>0.5</v>
      </c>
      <c r="Q383" s="195">
        <v>0.75</v>
      </c>
      <c r="R383" s="626">
        <v>1</v>
      </c>
      <c r="S383" s="41">
        <f t="shared" ref="S383" si="1747">SUM(O383:O383)*M383</f>
        <v>6.25E-2</v>
      </c>
      <c r="T383" s="42">
        <f t="shared" ref="T383" si="1748">SUM(P383:P383)*M383</f>
        <v>0.125</v>
      </c>
      <c r="U383" s="42">
        <f t="shared" ref="U383" si="1749">SUM(Q383:Q383)*M383</f>
        <v>0.1875</v>
      </c>
      <c r="V383" s="43">
        <f t="shared" ref="V383" si="1750">SUM(R383:R383)*M383</f>
        <v>0.25</v>
      </c>
      <c r="W383" s="44">
        <f t="shared" si="1510"/>
        <v>0.25</v>
      </c>
      <c r="X383" s="313">
        <f>+S384+S386+S388+S390</f>
        <v>0.125</v>
      </c>
      <c r="Y383" s="274">
        <f t="shared" ref="Y383:AB383" si="1751">+T384+T386+T388+T390</f>
        <v>0.5</v>
      </c>
      <c r="Z383" s="275">
        <f t="shared" si="1751"/>
        <v>0.625</v>
      </c>
      <c r="AA383" s="275">
        <f t="shared" si="1751"/>
        <v>0</v>
      </c>
      <c r="AB383" s="351">
        <f t="shared" si="1751"/>
        <v>0.625</v>
      </c>
      <c r="AC383" s="76"/>
      <c r="AD383" s="594" t="s">
        <v>471</v>
      </c>
      <c r="AE383" s="51" t="str">
        <f t="shared" ref="AE383" si="1752">+IF(Q384&gt;Q383,"SUPERADA",IF(Q384=Q383,"EQUILIBRADA",IF(Q384&lt;Q383,"PARA MEJORAR")))</f>
        <v>SUPERADA</v>
      </c>
      <c r="AF383" s="51" t="str">
        <f>IF(COUNTIF(AE383:AE390,"PARA MEJORAR")&gt;=1,"PARA MEJORAR","BIEN")</f>
        <v>PARA MEJORAR</v>
      </c>
      <c r="AG383" s="79"/>
      <c r="AH383" s="587"/>
      <c r="AI383" s="588"/>
      <c r="AJ383" s="589"/>
      <c r="AK383" s="590"/>
      <c r="AL383" s="590"/>
      <c r="AM383" s="590"/>
      <c r="AN383" s="590"/>
      <c r="AO383" s="591"/>
    </row>
    <row r="384" spans="1:41" ht="39.950000000000003" customHeight="1" thickBot="1" x14ac:dyDescent="0.25">
      <c r="A384" s="559"/>
      <c r="B384" s="576"/>
      <c r="C384" s="577"/>
      <c r="D384" s="578"/>
      <c r="E384" s="659"/>
      <c r="F384" s="578"/>
      <c r="G384" s="616"/>
      <c r="H384" s="617"/>
      <c r="I384" s="582"/>
      <c r="J384" s="582"/>
      <c r="K384" s="583"/>
      <c r="L384" s="660"/>
      <c r="M384" s="595"/>
      <c r="N384" s="65" t="s">
        <v>48</v>
      </c>
      <c r="O384" s="193">
        <v>0.05</v>
      </c>
      <c r="P384" s="67">
        <v>0.5</v>
      </c>
      <c r="Q384" s="67">
        <v>1</v>
      </c>
      <c r="R384" s="625">
        <v>0</v>
      </c>
      <c r="S384" s="68">
        <f t="shared" ref="S384" si="1753">SUM(O384:O384)*M383</f>
        <v>1.2500000000000001E-2</v>
      </c>
      <c r="T384" s="69">
        <f t="shared" ref="T384" si="1754">SUM(P384:P384)*M383</f>
        <v>0.125</v>
      </c>
      <c r="U384" s="69">
        <f t="shared" ref="U384" si="1755">SUM(Q384:Q384)*M383</f>
        <v>0.25</v>
      </c>
      <c r="V384" s="70">
        <f t="shared" ref="V384" si="1756">SUM(R384:R384)*M383</f>
        <v>0</v>
      </c>
      <c r="W384" s="71">
        <f t="shared" si="1510"/>
        <v>0.25</v>
      </c>
      <c r="X384" s="272"/>
      <c r="Y384" s="288"/>
      <c r="Z384" s="289"/>
      <c r="AA384" s="289"/>
      <c r="AB384" s="276"/>
      <c r="AC384" s="76"/>
      <c r="AD384" s="602"/>
      <c r="AE384" s="78"/>
      <c r="AF384" s="79"/>
      <c r="AG384" s="79"/>
      <c r="AH384" s="587"/>
      <c r="AI384" s="588"/>
      <c r="AJ384" s="589"/>
      <c r="AK384" s="590"/>
      <c r="AL384" s="590"/>
      <c r="AM384" s="590"/>
      <c r="AN384" s="590"/>
      <c r="AO384" s="591"/>
    </row>
    <row r="385" spans="1:41" ht="39.950000000000003" customHeight="1" x14ac:dyDescent="0.2">
      <c r="A385" s="559"/>
      <c r="B385" s="576"/>
      <c r="C385" s="577"/>
      <c r="D385" s="578"/>
      <c r="E385" s="659"/>
      <c r="F385" s="578"/>
      <c r="G385" s="616"/>
      <c r="H385" s="617"/>
      <c r="I385" s="582"/>
      <c r="J385" s="582"/>
      <c r="K385" s="583"/>
      <c r="L385" s="661" t="s">
        <v>472</v>
      </c>
      <c r="M385" s="593">
        <v>0.25</v>
      </c>
      <c r="N385" s="36" t="s">
        <v>42</v>
      </c>
      <c r="O385" s="194">
        <v>0.25</v>
      </c>
      <c r="P385" s="195">
        <v>0.5</v>
      </c>
      <c r="Q385" s="195">
        <v>0.75</v>
      </c>
      <c r="R385" s="626">
        <v>1</v>
      </c>
      <c r="S385" s="88">
        <f t="shared" ref="S385" si="1757">SUM(O385:O385)*M385</f>
        <v>6.25E-2</v>
      </c>
      <c r="T385" s="89">
        <f t="shared" ref="T385" si="1758">SUM(P385:P385)*M385</f>
        <v>0.125</v>
      </c>
      <c r="U385" s="89">
        <f t="shared" ref="U385" si="1759">SUM(Q385:Q385)*M385</f>
        <v>0.1875</v>
      </c>
      <c r="V385" s="90">
        <f t="shared" ref="V385" si="1760">SUM(R385:R385)*M385</f>
        <v>0.25</v>
      </c>
      <c r="W385" s="91">
        <f t="shared" si="1510"/>
        <v>0.25</v>
      </c>
      <c r="X385" s="272"/>
      <c r="Y385" s="288"/>
      <c r="Z385" s="289"/>
      <c r="AA385" s="289"/>
      <c r="AB385" s="276"/>
      <c r="AC385" s="76"/>
      <c r="AD385" s="594" t="s">
        <v>471</v>
      </c>
      <c r="AE385" s="51" t="str">
        <f t="shared" ref="AE385" si="1761">+IF(Q386&gt;Q385,"SUPERADA",IF(Q386=Q385,"EQUILIBRADA",IF(Q386&lt;Q385,"PARA MEJORAR")))</f>
        <v>PARA MEJORAR</v>
      </c>
      <c r="AF385" s="79"/>
      <c r="AG385" s="79"/>
      <c r="AH385" s="587"/>
      <c r="AI385" s="588"/>
      <c r="AJ385" s="589"/>
      <c r="AK385" s="590"/>
      <c r="AL385" s="590"/>
      <c r="AM385" s="590"/>
      <c r="AN385" s="590"/>
      <c r="AO385" s="591"/>
    </row>
    <row r="386" spans="1:41" ht="39.950000000000003" customHeight="1" thickBot="1" x14ac:dyDescent="0.25">
      <c r="A386" s="559"/>
      <c r="B386" s="576"/>
      <c r="C386" s="577"/>
      <c r="D386" s="578"/>
      <c r="E386" s="659"/>
      <c r="F386" s="578"/>
      <c r="G386" s="616"/>
      <c r="H386" s="617"/>
      <c r="I386" s="582"/>
      <c r="J386" s="582"/>
      <c r="K386" s="583"/>
      <c r="L386" s="661"/>
      <c r="M386" s="595"/>
      <c r="N386" s="65" t="s">
        <v>48</v>
      </c>
      <c r="O386" s="193">
        <v>0.15</v>
      </c>
      <c r="P386" s="67">
        <v>0.5</v>
      </c>
      <c r="Q386" s="67">
        <v>0.5</v>
      </c>
      <c r="R386" s="625">
        <v>0</v>
      </c>
      <c r="S386" s="68">
        <f t="shared" ref="S386" si="1762">SUM(O386:O386)*M385</f>
        <v>3.7499999999999999E-2</v>
      </c>
      <c r="T386" s="69">
        <f t="shared" ref="T386" si="1763">SUM(P386:P386)*M385</f>
        <v>0.125</v>
      </c>
      <c r="U386" s="69">
        <f t="shared" ref="U386" si="1764">SUM(Q386:Q386)*M385</f>
        <v>0.125</v>
      </c>
      <c r="V386" s="70">
        <f t="shared" ref="V386" si="1765">SUM(R386:R386)*M385</f>
        <v>0</v>
      </c>
      <c r="W386" s="71">
        <f t="shared" si="1510"/>
        <v>0.125</v>
      </c>
      <c r="X386" s="272"/>
      <c r="Y386" s="288"/>
      <c r="Z386" s="289"/>
      <c r="AA386" s="289"/>
      <c r="AB386" s="276"/>
      <c r="AC386" s="76"/>
      <c r="AD386" s="602"/>
      <c r="AE386" s="78"/>
      <c r="AF386" s="79"/>
      <c r="AG386" s="79"/>
      <c r="AH386" s="587"/>
      <c r="AI386" s="588"/>
      <c r="AJ386" s="589"/>
      <c r="AK386" s="590"/>
      <c r="AL386" s="590"/>
      <c r="AM386" s="590"/>
      <c r="AN386" s="590"/>
      <c r="AO386" s="591"/>
    </row>
    <row r="387" spans="1:41" ht="39.950000000000003" customHeight="1" x14ac:dyDescent="0.2">
      <c r="A387" s="559"/>
      <c r="B387" s="576"/>
      <c r="C387" s="577"/>
      <c r="D387" s="578"/>
      <c r="E387" s="659"/>
      <c r="F387" s="578"/>
      <c r="G387" s="616"/>
      <c r="H387" s="617"/>
      <c r="I387" s="582"/>
      <c r="J387" s="582"/>
      <c r="K387" s="583"/>
      <c r="L387" s="662" t="s">
        <v>473</v>
      </c>
      <c r="M387" s="593">
        <v>0.25</v>
      </c>
      <c r="N387" s="36" t="s">
        <v>42</v>
      </c>
      <c r="O387" s="194">
        <v>0.25</v>
      </c>
      <c r="P387" s="195">
        <v>0.5</v>
      </c>
      <c r="Q387" s="195">
        <v>0.75</v>
      </c>
      <c r="R387" s="626">
        <v>1</v>
      </c>
      <c r="S387" s="88">
        <f t="shared" ref="S387" si="1766">SUM(O387:O387)*M387</f>
        <v>6.25E-2</v>
      </c>
      <c r="T387" s="89">
        <f t="shared" ref="T387" si="1767">SUM(P387:P387)*M387</f>
        <v>0.125</v>
      </c>
      <c r="U387" s="89">
        <f t="shared" ref="U387" si="1768">SUM(Q387:Q387)*M387</f>
        <v>0.1875</v>
      </c>
      <c r="V387" s="90">
        <f t="shared" ref="V387" si="1769">SUM(R387:R387)*M387</f>
        <v>0.25</v>
      </c>
      <c r="W387" s="91">
        <f t="shared" si="1510"/>
        <v>0.25</v>
      </c>
      <c r="X387" s="272"/>
      <c r="Y387" s="288"/>
      <c r="Z387" s="289"/>
      <c r="AA387" s="289"/>
      <c r="AB387" s="276"/>
      <c r="AC387" s="76"/>
      <c r="AD387" s="594" t="s">
        <v>474</v>
      </c>
      <c r="AE387" s="51" t="str">
        <f t="shared" ref="AE387" si="1770">+IF(Q388&gt;Q387,"SUPERADA",IF(Q388=Q387,"EQUILIBRADA",IF(Q388&lt;Q387,"PARA MEJORAR")))</f>
        <v>PARA MEJORAR</v>
      </c>
      <c r="AF387" s="79"/>
      <c r="AG387" s="79"/>
      <c r="AH387" s="587"/>
      <c r="AI387" s="588"/>
      <c r="AJ387" s="589"/>
      <c r="AK387" s="590"/>
      <c r="AL387" s="590"/>
      <c r="AM387" s="590"/>
      <c r="AN387" s="590"/>
      <c r="AO387" s="591"/>
    </row>
    <row r="388" spans="1:41" ht="39.950000000000003" customHeight="1" thickBot="1" x14ac:dyDescent="0.25">
      <c r="A388" s="559"/>
      <c r="B388" s="576"/>
      <c r="C388" s="577"/>
      <c r="D388" s="578"/>
      <c r="E388" s="659"/>
      <c r="F388" s="578"/>
      <c r="G388" s="616"/>
      <c r="H388" s="617"/>
      <c r="I388" s="582"/>
      <c r="J388" s="582"/>
      <c r="K388" s="583"/>
      <c r="L388" s="663"/>
      <c r="M388" s="595"/>
      <c r="N388" s="65" t="s">
        <v>48</v>
      </c>
      <c r="O388" s="193">
        <v>0.15</v>
      </c>
      <c r="P388" s="67">
        <v>0.5</v>
      </c>
      <c r="Q388" s="67">
        <v>0.5</v>
      </c>
      <c r="R388" s="625">
        <v>0</v>
      </c>
      <c r="S388" s="68">
        <f t="shared" ref="S388" si="1771">SUM(O388:O388)*M387</f>
        <v>3.7499999999999999E-2</v>
      </c>
      <c r="T388" s="69">
        <f t="shared" ref="T388" si="1772">SUM(P388:P388)*M387</f>
        <v>0.125</v>
      </c>
      <c r="U388" s="69">
        <f t="shared" ref="U388" si="1773">SUM(Q388:Q388)*M387</f>
        <v>0.125</v>
      </c>
      <c r="V388" s="70">
        <f t="shared" ref="V388" si="1774">SUM(R388:R388)*M387</f>
        <v>0</v>
      </c>
      <c r="W388" s="71">
        <f t="shared" si="1510"/>
        <v>0.125</v>
      </c>
      <c r="X388" s="272"/>
      <c r="Y388" s="288"/>
      <c r="Z388" s="289"/>
      <c r="AA388" s="289"/>
      <c r="AB388" s="276"/>
      <c r="AC388" s="76"/>
      <c r="AD388" s="602"/>
      <c r="AE388" s="78"/>
      <c r="AF388" s="79"/>
      <c r="AG388" s="79"/>
      <c r="AH388" s="587"/>
      <c r="AI388" s="588"/>
      <c r="AJ388" s="589"/>
      <c r="AK388" s="590"/>
      <c r="AL388" s="590"/>
      <c r="AM388" s="590"/>
      <c r="AN388" s="590"/>
      <c r="AO388" s="591"/>
    </row>
    <row r="389" spans="1:41" ht="39.950000000000003" customHeight="1" x14ac:dyDescent="0.2">
      <c r="A389" s="559"/>
      <c r="B389" s="576"/>
      <c r="C389" s="577"/>
      <c r="D389" s="578"/>
      <c r="E389" s="659"/>
      <c r="F389" s="578"/>
      <c r="G389" s="616"/>
      <c r="H389" s="617"/>
      <c r="I389" s="582"/>
      <c r="J389" s="582"/>
      <c r="K389" s="583"/>
      <c r="L389" s="662" t="s">
        <v>475</v>
      </c>
      <c r="M389" s="593">
        <v>0.25</v>
      </c>
      <c r="N389" s="36" t="s">
        <v>42</v>
      </c>
      <c r="O389" s="194">
        <v>0.25</v>
      </c>
      <c r="P389" s="195">
        <v>0.5</v>
      </c>
      <c r="Q389" s="195">
        <v>0.75</v>
      </c>
      <c r="R389" s="626">
        <v>1</v>
      </c>
      <c r="S389" s="88">
        <f t="shared" ref="S389" si="1775">SUM(O389:O389)*M389</f>
        <v>6.25E-2</v>
      </c>
      <c r="T389" s="89">
        <f t="shared" ref="T389" si="1776">SUM(P389:P389)*M389</f>
        <v>0.125</v>
      </c>
      <c r="U389" s="89">
        <f t="shared" ref="U389" si="1777">SUM(Q389:Q389)*M389</f>
        <v>0.1875</v>
      </c>
      <c r="V389" s="90">
        <f t="shared" ref="V389" si="1778">SUM(R389:R389)*M389</f>
        <v>0.25</v>
      </c>
      <c r="W389" s="91">
        <f t="shared" si="1510"/>
        <v>0.25</v>
      </c>
      <c r="X389" s="272"/>
      <c r="Y389" s="288"/>
      <c r="Z389" s="289"/>
      <c r="AA389" s="289"/>
      <c r="AB389" s="276"/>
      <c r="AC389" s="76"/>
      <c r="AD389" s="594" t="s">
        <v>474</v>
      </c>
      <c r="AE389" s="51" t="str">
        <f t="shared" ref="AE389" si="1779">+IF(Q390&gt;Q389,"SUPERADA",IF(Q390=Q389,"EQUILIBRADA",IF(Q390&lt;Q389,"PARA MEJORAR")))</f>
        <v>PARA MEJORAR</v>
      </c>
      <c r="AF389" s="79"/>
      <c r="AG389" s="79"/>
      <c r="AH389" s="587"/>
      <c r="AI389" s="588"/>
      <c r="AJ389" s="589"/>
      <c r="AK389" s="590"/>
      <c r="AL389" s="590"/>
      <c r="AM389" s="590"/>
      <c r="AN389" s="590"/>
      <c r="AO389" s="591"/>
    </row>
    <row r="390" spans="1:41" ht="39.950000000000003" customHeight="1" thickBot="1" x14ac:dyDescent="0.25">
      <c r="A390" s="559"/>
      <c r="B390" s="576"/>
      <c r="C390" s="577"/>
      <c r="D390" s="578"/>
      <c r="E390" s="659"/>
      <c r="F390" s="578"/>
      <c r="G390" s="658"/>
      <c r="H390" s="623"/>
      <c r="I390" s="598"/>
      <c r="J390" s="598"/>
      <c r="K390" s="599"/>
      <c r="L390" s="664"/>
      <c r="M390" s="601"/>
      <c r="N390" s="65" t="s">
        <v>48</v>
      </c>
      <c r="O390" s="235">
        <v>0.15</v>
      </c>
      <c r="P390" s="107">
        <v>0.5</v>
      </c>
      <c r="Q390" s="107">
        <v>0.5</v>
      </c>
      <c r="R390" s="627">
        <v>0</v>
      </c>
      <c r="S390" s="109">
        <f t="shared" ref="S390" si="1780">SUM(O390:O390)*M389</f>
        <v>3.7499999999999999E-2</v>
      </c>
      <c r="T390" s="110">
        <f t="shared" ref="T390" si="1781">SUM(P390:P390)*M389</f>
        <v>0.125</v>
      </c>
      <c r="U390" s="110">
        <f t="shared" ref="U390" si="1782">SUM(Q390:Q390)*M389</f>
        <v>0.125</v>
      </c>
      <c r="V390" s="111">
        <f t="shared" ref="V390" si="1783">SUM(R390:R390)*M389</f>
        <v>0</v>
      </c>
      <c r="W390" s="112">
        <f t="shared" si="1510"/>
        <v>0.125</v>
      </c>
      <c r="X390" s="326"/>
      <c r="Y390" s="328"/>
      <c r="Z390" s="329"/>
      <c r="AA390" s="329"/>
      <c r="AB390" s="346"/>
      <c r="AC390" s="76"/>
      <c r="AD390" s="602"/>
      <c r="AE390" s="78"/>
      <c r="AF390" s="78"/>
      <c r="AG390" s="79"/>
      <c r="AH390" s="587"/>
      <c r="AI390" s="588"/>
      <c r="AJ390" s="589"/>
      <c r="AK390" s="590"/>
      <c r="AL390" s="590"/>
      <c r="AM390" s="590"/>
      <c r="AN390" s="590"/>
      <c r="AO390" s="591"/>
    </row>
    <row r="391" spans="1:41" ht="39.950000000000003" customHeight="1" x14ac:dyDescent="0.2">
      <c r="A391" s="559"/>
      <c r="B391" s="576"/>
      <c r="C391" s="577"/>
      <c r="D391" s="578"/>
      <c r="E391" s="659"/>
      <c r="F391" s="578"/>
      <c r="G391" s="657" t="s">
        <v>476</v>
      </c>
      <c r="H391" s="622">
        <v>52</v>
      </c>
      <c r="I391" s="566" t="s">
        <v>477</v>
      </c>
      <c r="J391" s="566" t="s">
        <v>378</v>
      </c>
      <c r="K391" s="567">
        <f>Z391</f>
        <v>0.7</v>
      </c>
      <c r="L391" s="665" t="s">
        <v>478</v>
      </c>
      <c r="M391" s="603">
        <v>0.25</v>
      </c>
      <c r="N391" s="36" t="s">
        <v>42</v>
      </c>
      <c r="O391" s="194">
        <v>0.25</v>
      </c>
      <c r="P391" s="195">
        <v>0.5</v>
      </c>
      <c r="Q391" s="195">
        <v>0.75</v>
      </c>
      <c r="R391" s="626">
        <v>1</v>
      </c>
      <c r="S391" s="41">
        <f t="shared" ref="S391" si="1784">SUM(O391:O391)*M391</f>
        <v>6.25E-2</v>
      </c>
      <c r="T391" s="42">
        <f t="shared" ref="T391" si="1785">SUM(P391:P391)*M391</f>
        <v>0.125</v>
      </c>
      <c r="U391" s="42">
        <f t="shared" ref="U391" si="1786">SUM(Q391:Q391)*M391</f>
        <v>0.1875</v>
      </c>
      <c r="V391" s="43">
        <f t="shared" ref="V391" si="1787">SUM(R391:R391)*M391</f>
        <v>0.25</v>
      </c>
      <c r="W391" s="44">
        <f t="shared" si="1510"/>
        <v>0.25</v>
      </c>
      <c r="X391" s="313">
        <f>+S392+S394+S396+S398</f>
        <v>0.125</v>
      </c>
      <c r="Y391" s="274">
        <f t="shared" ref="Y391:AA391" si="1788">+T392+T394+T396+T398</f>
        <v>0.7</v>
      </c>
      <c r="Z391" s="275">
        <f t="shared" si="1788"/>
        <v>0.7</v>
      </c>
      <c r="AA391" s="275">
        <f t="shared" si="1788"/>
        <v>0</v>
      </c>
      <c r="AB391" s="351">
        <f>+W392+W394+W396+W398</f>
        <v>0.7</v>
      </c>
      <c r="AC391" s="76"/>
      <c r="AD391" s="594" t="s">
        <v>471</v>
      </c>
      <c r="AE391" s="51" t="str">
        <f t="shared" ref="AE391" si="1789">+IF(Q392&gt;Q391,"SUPERADA",IF(Q392=Q391,"EQUILIBRADA",IF(Q392&lt;Q391,"PARA MEJORAR")))</f>
        <v>PARA MEJORAR</v>
      </c>
      <c r="AF391" s="51" t="str">
        <f>IF(COUNTIF(AE391:AE398,"PARA MEJORAR")&gt;=1,"PARA MEJORAR","BIEN")</f>
        <v>PARA MEJORAR</v>
      </c>
      <c r="AG391" s="79"/>
      <c r="AH391" s="587"/>
      <c r="AI391" s="588"/>
      <c r="AJ391" s="589"/>
      <c r="AK391" s="590"/>
      <c r="AL391" s="590"/>
      <c r="AM391" s="590"/>
      <c r="AN391" s="590"/>
      <c r="AO391" s="591"/>
    </row>
    <row r="392" spans="1:41" ht="39.950000000000003" customHeight="1" thickBot="1" x14ac:dyDescent="0.25">
      <c r="A392" s="559"/>
      <c r="B392" s="576"/>
      <c r="C392" s="577"/>
      <c r="D392" s="578"/>
      <c r="E392" s="659"/>
      <c r="F392" s="578"/>
      <c r="G392" s="616"/>
      <c r="H392" s="617"/>
      <c r="I392" s="582"/>
      <c r="J392" s="582"/>
      <c r="K392" s="583"/>
      <c r="L392" s="660"/>
      <c r="M392" s="595"/>
      <c r="N392" s="65" t="s">
        <v>48</v>
      </c>
      <c r="O392" s="193">
        <v>0.1</v>
      </c>
      <c r="P392" s="67">
        <v>0.5</v>
      </c>
      <c r="Q392" s="67">
        <v>0.5</v>
      </c>
      <c r="R392" s="625">
        <v>0</v>
      </c>
      <c r="S392" s="68">
        <f t="shared" ref="S392" si="1790">SUM(O392:O392)*M391</f>
        <v>2.5000000000000001E-2</v>
      </c>
      <c r="T392" s="69">
        <f t="shared" ref="T392" si="1791">SUM(P392:P392)*M391</f>
        <v>0.125</v>
      </c>
      <c r="U392" s="69">
        <f t="shared" ref="U392" si="1792">SUM(Q392:Q392)*M391</f>
        <v>0.125</v>
      </c>
      <c r="V392" s="70">
        <f t="shared" ref="V392" si="1793">SUM(R392:R392)*M391</f>
        <v>0</v>
      </c>
      <c r="W392" s="71">
        <f t="shared" si="1510"/>
        <v>0.125</v>
      </c>
      <c r="X392" s="272"/>
      <c r="Y392" s="288"/>
      <c r="Z392" s="289"/>
      <c r="AA392" s="289"/>
      <c r="AB392" s="276"/>
      <c r="AC392" s="76"/>
      <c r="AD392" s="602"/>
      <c r="AE392" s="78"/>
      <c r="AF392" s="79"/>
      <c r="AG392" s="79"/>
      <c r="AH392" s="587"/>
      <c r="AI392" s="588"/>
      <c r="AJ392" s="589"/>
      <c r="AK392" s="590"/>
      <c r="AL392" s="590"/>
      <c r="AM392" s="590"/>
      <c r="AN392" s="590"/>
      <c r="AO392" s="591"/>
    </row>
    <row r="393" spans="1:41" ht="39.950000000000003" customHeight="1" x14ac:dyDescent="0.2">
      <c r="A393" s="559"/>
      <c r="B393" s="576"/>
      <c r="C393" s="577"/>
      <c r="D393" s="578"/>
      <c r="E393" s="659"/>
      <c r="F393" s="578"/>
      <c r="G393" s="616"/>
      <c r="H393" s="617"/>
      <c r="I393" s="582"/>
      <c r="J393" s="582"/>
      <c r="K393" s="583"/>
      <c r="L393" s="661" t="s">
        <v>479</v>
      </c>
      <c r="M393" s="593">
        <v>0.25</v>
      </c>
      <c r="N393" s="36" t="s">
        <v>42</v>
      </c>
      <c r="O393" s="194">
        <v>0.25</v>
      </c>
      <c r="P393" s="195">
        <v>0.5</v>
      </c>
      <c r="Q393" s="195">
        <v>0.75</v>
      </c>
      <c r="R393" s="626">
        <v>1</v>
      </c>
      <c r="S393" s="88">
        <f t="shared" ref="S393" si="1794">SUM(O393:O393)*M393</f>
        <v>6.25E-2</v>
      </c>
      <c r="T393" s="89">
        <f t="shared" ref="T393" si="1795">SUM(P393:P393)*M393</f>
        <v>0.125</v>
      </c>
      <c r="U393" s="89">
        <f t="shared" ref="U393" si="1796">SUM(Q393:Q393)*M393</f>
        <v>0.1875</v>
      </c>
      <c r="V393" s="90">
        <f t="shared" ref="V393" si="1797">SUM(R393:R393)*M393</f>
        <v>0.25</v>
      </c>
      <c r="W393" s="91">
        <f t="shared" si="1510"/>
        <v>0.25</v>
      </c>
      <c r="X393" s="272"/>
      <c r="Y393" s="288"/>
      <c r="Z393" s="289"/>
      <c r="AA393" s="289"/>
      <c r="AB393" s="276"/>
      <c r="AC393" s="76"/>
      <c r="AD393" s="594" t="s">
        <v>471</v>
      </c>
      <c r="AE393" s="51" t="str">
        <f t="shared" ref="AE393" si="1798">+IF(Q394&gt;Q393,"SUPERADA",IF(Q394=Q393,"EQUILIBRADA",IF(Q394&lt;Q393,"PARA MEJORAR")))</f>
        <v>SUPERADA</v>
      </c>
      <c r="AF393" s="79"/>
      <c r="AG393" s="79"/>
      <c r="AH393" s="587"/>
      <c r="AI393" s="588"/>
      <c r="AJ393" s="589"/>
      <c r="AK393" s="590"/>
      <c r="AL393" s="590"/>
      <c r="AM393" s="590"/>
      <c r="AN393" s="590"/>
      <c r="AO393" s="591"/>
    </row>
    <row r="394" spans="1:41" ht="39.950000000000003" customHeight="1" thickBot="1" x14ac:dyDescent="0.25">
      <c r="A394" s="559"/>
      <c r="B394" s="576"/>
      <c r="C394" s="577"/>
      <c r="D394" s="578"/>
      <c r="E394" s="659"/>
      <c r="F394" s="578"/>
      <c r="G394" s="616"/>
      <c r="H394" s="617"/>
      <c r="I394" s="582"/>
      <c r="J394" s="582"/>
      <c r="K394" s="583"/>
      <c r="L394" s="661"/>
      <c r="M394" s="595"/>
      <c r="N394" s="65" t="s">
        <v>48</v>
      </c>
      <c r="O394" s="193">
        <v>0.25</v>
      </c>
      <c r="P394" s="67">
        <v>0.8</v>
      </c>
      <c r="Q394" s="67">
        <v>0.8</v>
      </c>
      <c r="R394" s="625">
        <v>0</v>
      </c>
      <c r="S394" s="68">
        <f t="shared" ref="S394" si="1799">SUM(O394:O394)*M393</f>
        <v>6.25E-2</v>
      </c>
      <c r="T394" s="69">
        <f t="shared" ref="T394" si="1800">SUM(P394:P394)*M393</f>
        <v>0.2</v>
      </c>
      <c r="U394" s="69">
        <f t="shared" ref="U394" si="1801">SUM(Q394:Q394)*M393</f>
        <v>0.2</v>
      </c>
      <c r="V394" s="70">
        <f t="shared" ref="V394" si="1802">SUM(R394:R394)*M393</f>
        <v>0</v>
      </c>
      <c r="W394" s="71">
        <f t="shared" si="1510"/>
        <v>0.2</v>
      </c>
      <c r="X394" s="272"/>
      <c r="Y394" s="288"/>
      <c r="Z394" s="289"/>
      <c r="AA394" s="289"/>
      <c r="AB394" s="276"/>
      <c r="AC394" s="76"/>
      <c r="AD394" s="602"/>
      <c r="AE394" s="78"/>
      <c r="AF394" s="79"/>
      <c r="AG394" s="79"/>
      <c r="AH394" s="587"/>
      <c r="AI394" s="588"/>
      <c r="AJ394" s="589"/>
      <c r="AK394" s="590"/>
      <c r="AL394" s="590"/>
      <c r="AM394" s="590"/>
      <c r="AN394" s="590"/>
      <c r="AO394" s="591"/>
    </row>
    <row r="395" spans="1:41" ht="39.950000000000003" customHeight="1" x14ac:dyDescent="0.2">
      <c r="A395" s="559"/>
      <c r="B395" s="576"/>
      <c r="C395" s="577"/>
      <c r="D395" s="578"/>
      <c r="E395" s="659"/>
      <c r="F395" s="578"/>
      <c r="G395" s="616"/>
      <c r="H395" s="617"/>
      <c r="I395" s="582"/>
      <c r="J395" s="582"/>
      <c r="K395" s="583"/>
      <c r="L395" s="662" t="s">
        <v>480</v>
      </c>
      <c r="M395" s="593">
        <v>0.25</v>
      </c>
      <c r="N395" s="36" t="s">
        <v>42</v>
      </c>
      <c r="O395" s="194">
        <v>0.25</v>
      </c>
      <c r="P395" s="195">
        <v>0.5</v>
      </c>
      <c r="Q395" s="195">
        <v>0.75</v>
      </c>
      <c r="R395" s="626">
        <v>1</v>
      </c>
      <c r="S395" s="88">
        <f t="shared" ref="S395" si="1803">SUM(O395:O395)*M395</f>
        <v>6.25E-2</v>
      </c>
      <c r="T395" s="89">
        <f t="shared" ref="T395" si="1804">SUM(P395:P395)*M395</f>
        <v>0.125</v>
      </c>
      <c r="U395" s="89">
        <f t="shared" ref="U395" si="1805">SUM(Q395:Q395)*M395</f>
        <v>0.1875</v>
      </c>
      <c r="V395" s="90">
        <f t="shared" ref="V395" si="1806">SUM(R395:R395)*M395</f>
        <v>0.25</v>
      </c>
      <c r="W395" s="91">
        <f t="shared" ref="W395:W458" si="1807">MAX(S395:V395)</f>
        <v>0.25</v>
      </c>
      <c r="X395" s="272"/>
      <c r="Y395" s="288"/>
      <c r="Z395" s="289"/>
      <c r="AA395" s="289"/>
      <c r="AB395" s="276"/>
      <c r="AC395" s="76"/>
      <c r="AD395" s="594" t="s">
        <v>471</v>
      </c>
      <c r="AE395" s="51" t="str">
        <f t="shared" ref="AE395" si="1808">+IF(Q396&gt;Q395,"SUPERADA",IF(Q396=Q395,"EQUILIBRADA",IF(Q396&lt;Q395,"PARA MEJORAR")))</f>
        <v>PARA MEJORAR</v>
      </c>
      <c r="AF395" s="79"/>
      <c r="AG395" s="79"/>
      <c r="AH395" s="587"/>
      <c r="AI395" s="588"/>
      <c r="AJ395" s="589"/>
      <c r="AK395" s="590"/>
      <c r="AL395" s="590"/>
      <c r="AM395" s="590"/>
      <c r="AN395" s="590"/>
      <c r="AO395" s="591"/>
    </row>
    <row r="396" spans="1:41" ht="39.950000000000003" customHeight="1" thickBot="1" x14ac:dyDescent="0.25">
      <c r="A396" s="559"/>
      <c r="B396" s="576"/>
      <c r="C396" s="577"/>
      <c r="D396" s="578"/>
      <c r="E396" s="659"/>
      <c r="F396" s="578"/>
      <c r="G396" s="616"/>
      <c r="H396" s="617"/>
      <c r="I396" s="582"/>
      <c r="J396" s="582"/>
      <c r="K396" s="583"/>
      <c r="L396" s="663"/>
      <c r="M396" s="595"/>
      <c r="N396" s="65" t="s">
        <v>48</v>
      </c>
      <c r="O396" s="193">
        <v>0.15</v>
      </c>
      <c r="P396" s="67">
        <v>0.7</v>
      </c>
      <c r="Q396" s="67">
        <v>0.7</v>
      </c>
      <c r="R396" s="625">
        <v>0</v>
      </c>
      <c r="S396" s="68">
        <f t="shared" ref="S396" si="1809">SUM(O396:O396)*M395</f>
        <v>3.7499999999999999E-2</v>
      </c>
      <c r="T396" s="69">
        <f t="shared" ref="T396" si="1810">SUM(P396:P396)*M395</f>
        <v>0.17499999999999999</v>
      </c>
      <c r="U396" s="69">
        <f t="shared" ref="U396" si="1811">SUM(Q396:Q396)*M395</f>
        <v>0.17499999999999999</v>
      </c>
      <c r="V396" s="70">
        <f t="shared" ref="V396" si="1812">SUM(R396:R396)*M395</f>
        <v>0</v>
      </c>
      <c r="W396" s="71">
        <f t="shared" si="1807"/>
        <v>0.17499999999999999</v>
      </c>
      <c r="X396" s="272"/>
      <c r="Y396" s="288"/>
      <c r="Z396" s="289"/>
      <c r="AA396" s="289"/>
      <c r="AB396" s="276"/>
      <c r="AC396" s="76"/>
      <c r="AD396" s="602"/>
      <c r="AE396" s="78"/>
      <c r="AF396" s="79"/>
      <c r="AG396" s="79"/>
      <c r="AH396" s="587"/>
      <c r="AI396" s="588"/>
      <c r="AJ396" s="589"/>
      <c r="AK396" s="590"/>
      <c r="AL396" s="590"/>
      <c r="AM396" s="590"/>
      <c r="AN396" s="590"/>
      <c r="AO396" s="591"/>
    </row>
    <row r="397" spans="1:41" ht="39.950000000000003" customHeight="1" x14ac:dyDescent="0.2">
      <c r="A397" s="559"/>
      <c r="B397" s="576"/>
      <c r="C397" s="577"/>
      <c r="D397" s="578"/>
      <c r="E397" s="659"/>
      <c r="F397" s="578"/>
      <c r="G397" s="616"/>
      <c r="H397" s="617"/>
      <c r="I397" s="582"/>
      <c r="J397" s="582"/>
      <c r="K397" s="583"/>
      <c r="L397" s="662" t="s">
        <v>481</v>
      </c>
      <c r="M397" s="593">
        <v>0.25</v>
      </c>
      <c r="N397" s="36" t="s">
        <v>42</v>
      </c>
      <c r="O397" s="194">
        <v>0.25</v>
      </c>
      <c r="P397" s="195">
        <v>0.5</v>
      </c>
      <c r="Q397" s="195">
        <v>0.75</v>
      </c>
      <c r="R397" s="626">
        <v>1</v>
      </c>
      <c r="S397" s="88">
        <f t="shared" ref="S397" si="1813">SUM(O397:O397)*M397</f>
        <v>6.25E-2</v>
      </c>
      <c r="T397" s="89">
        <f t="shared" ref="T397" si="1814">SUM(P397:P397)*M397</f>
        <v>0.125</v>
      </c>
      <c r="U397" s="89">
        <f t="shared" ref="U397" si="1815">SUM(Q397:Q397)*M397</f>
        <v>0.1875</v>
      </c>
      <c r="V397" s="90">
        <f t="shared" ref="V397" si="1816">SUM(R397:R397)*M397</f>
        <v>0.25</v>
      </c>
      <c r="W397" s="91">
        <f t="shared" si="1807"/>
        <v>0.25</v>
      </c>
      <c r="X397" s="272"/>
      <c r="Y397" s="288"/>
      <c r="Z397" s="289"/>
      <c r="AA397" s="289"/>
      <c r="AB397" s="276"/>
      <c r="AC397" s="76"/>
      <c r="AD397" s="594" t="s">
        <v>471</v>
      </c>
      <c r="AE397" s="51" t="str">
        <f t="shared" ref="AE397" si="1817">+IF(Q398&gt;Q397,"SUPERADA",IF(Q398=Q397,"EQUILIBRADA",IF(Q398&lt;Q397,"PARA MEJORAR")))</f>
        <v>SUPERADA</v>
      </c>
      <c r="AF397" s="79"/>
      <c r="AG397" s="79"/>
      <c r="AH397" s="587"/>
      <c r="AI397" s="588"/>
      <c r="AJ397" s="589"/>
      <c r="AK397" s="590"/>
      <c r="AL397" s="590"/>
      <c r="AM397" s="590"/>
      <c r="AN397" s="590"/>
      <c r="AO397" s="591"/>
    </row>
    <row r="398" spans="1:41" ht="39.950000000000003" customHeight="1" thickBot="1" x14ac:dyDescent="0.25">
      <c r="A398" s="559"/>
      <c r="B398" s="576"/>
      <c r="C398" s="577"/>
      <c r="D398" s="578"/>
      <c r="E398" s="666"/>
      <c r="F398" s="606"/>
      <c r="G398" s="616"/>
      <c r="H398" s="617"/>
      <c r="I398" s="582"/>
      <c r="J398" s="582"/>
      <c r="K398" s="583"/>
      <c r="L398" s="660"/>
      <c r="M398" s="612"/>
      <c r="N398" s="65" t="s">
        <v>48</v>
      </c>
      <c r="O398" s="235">
        <v>0</v>
      </c>
      <c r="P398" s="107">
        <v>0.8</v>
      </c>
      <c r="Q398" s="107">
        <v>0.8</v>
      </c>
      <c r="R398" s="627">
        <v>0</v>
      </c>
      <c r="S398" s="109">
        <f t="shared" ref="S398" si="1818">SUM(O398:O398)*M397</f>
        <v>0</v>
      </c>
      <c r="T398" s="110">
        <f t="shared" ref="T398" si="1819">SUM(P398:P398)*M397</f>
        <v>0.2</v>
      </c>
      <c r="U398" s="110">
        <f t="shared" ref="U398" si="1820">SUM(Q398:Q398)*M397</f>
        <v>0.2</v>
      </c>
      <c r="V398" s="111">
        <f t="shared" ref="V398" si="1821">SUM(R398:R398)*M397</f>
        <v>0</v>
      </c>
      <c r="W398" s="112">
        <f t="shared" si="1807"/>
        <v>0.2</v>
      </c>
      <c r="X398" s="272"/>
      <c r="Y398" s="288"/>
      <c r="Z398" s="289"/>
      <c r="AA398" s="289"/>
      <c r="AB398" s="276"/>
      <c r="AC398" s="76"/>
      <c r="AD398" s="602"/>
      <c r="AE398" s="78"/>
      <c r="AF398" s="79"/>
      <c r="AG398" s="79"/>
      <c r="AH398" s="587"/>
      <c r="AI398" s="588"/>
      <c r="AJ398" s="589"/>
      <c r="AK398" s="590"/>
      <c r="AL398" s="590"/>
      <c r="AM398" s="590"/>
      <c r="AN398" s="590"/>
      <c r="AO398" s="591"/>
    </row>
    <row r="399" spans="1:41" ht="39.950000000000003" customHeight="1" thickBot="1" x14ac:dyDescent="0.25">
      <c r="A399" s="559"/>
      <c r="B399" s="576"/>
      <c r="C399" s="577"/>
      <c r="D399" s="578"/>
      <c r="E399" s="563">
        <v>28</v>
      </c>
      <c r="F399" s="667" t="s">
        <v>482</v>
      </c>
      <c r="G399" s="668" t="s">
        <v>483</v>
      </c>
      <c r="H399" s="638">
        <v>53</v>
      </c>
      <c r="I399" s="632" t="s">
        <v>484</v>
      </c>
      <c r="J399" s="632" t="s">
        <v>457</v>
      </c>
      <c r="K399" s="639">
        <f>Z399</f>
        <v>0.9</v>
      </c>
      <c r="L399" s="613" t="s">
        <v>485</v>
      </c>
      <c r="M399" s="669">
        <v>0.2</v>
      </c>
      <c r="N399" s="36" t="s">
        <v>42</v>
      </c>
      <c r="O399" s="188">
        <v>1</v>
      </c>
      <c r="P399" s="188">
        <v>1</v>
      </c>
      <c r="Q399" s="188">
        <v>1</v>
      </c>
      <c r="R399" s="188">
        <v>1</v>
      </c>
      <c r="S399" s="41">
        <f t="shared" ref="S399" si="1822">SUM(O399:O399)*M399</f>
        <v>0.2</v>
      </c>
      <c r="T399" s="42">
        <f t="shared" ref="T399" si="1823">SUM(P399:P399)*M399</f>
        <v>0.2</v>
      </c>
      <c r="U399" s="42">
        <f t="shared" ref="U399" si="1824">SUM(Q399:Q399)*M399</f>
        <v>0.2</v>
      </c>
      <c r="V399" s="43">
        <f t="shared" ref="V399" si="1825">SUM(R399:R399)*M399</f>
        <v>0.2</v>
      </c>
      <c r="W399" s="44">
        <f t="shared" si="1807"/>
        <v>0.2</v>
      </c>
      <c r="X399" s="670">
        <f>S400+S402+S404+S406+S408+S410+S412</f>
        <v>0.83000000000000007</v>
      </c>
      <c r="Y399" s="671">
        <f t="shared" ref="Y399:AB399" si="1826">T400+T402+T404+T406+T408+T410+T412</f>
        <v>0.9</v>
      </c>
      <c r="Z399" s="672">
        <f t="shared" si="1826"/>
        <v>0.9</v>
      </c>
      <c r="AA399" s="672">
        <f t="shared" si="1826"/>
        <v>0</v>
      </c>
      <c r="AB399" s="673">
        <f t="shared" si="1826"/>
        <v>0.9</v>
      </c>
      <c r="AC399" s="674"/>
      <c r="AD399" s="675" t="s">
        <v>486</v>
      </c>
      <c r="AE399" s="51" t="str">
        <f t="shared" ref="AE399" si="1827">+IF(Q400&gt;Q399,"SUPERADA",IF(Q400=Q399,"EQUILIBRADA",IF(Q400&lt;Q399,"PARA MEJORAR")))</f>
        <v>EQUILIBRADA</v>
      </c>
      <c r="AF399" s="51" t="str">
        <f>IF(COUNTIF(AE399:AE412,"PARA MEJORAR")&gt;=1,"PARA MEJORAR","BIEN")</f>
        <v>PARA MEJORAR</v>
      </c>
      <c r="AG399" s="79"/>
      <c r="AH399" s="587"/>
      <c r="AI399" s="588"/>
      <c r="AJ399" s="589"/>
      <c r="AK399" s="590"/>
      <c r="AL399" s="590"/>
      <c r="AM399" s="590"/>
      <c r="AN399" s="590"/>
      <c r="AO399" s="591"/>
    </row>
    <row r="400" spans="1:41" ht="39.950000000000003" customHeight="1" thickBot="1" x14ac:dyDescent="0.25">
      <c r="A400" s="559"/>
      <c r="B400" s="576"/>
      <c r="C400" s="577"/>
      <c r="D400" s="578"/>
      <c r="E400" s="579"/>
      <c r="F400" s="636"/>
      <c r="G400" s="676"/>
      <c r="H400" s="642"/>
      <c r="I400" s="643"/>
      <c r="J400" s="643"/>
      <c r="K400" s="644"/>
      <c r="L400" s="614"/>
      <c r="M400" s="677"/>
      <c r="N400" s="65" t="s">
        <v>48</v>
      </c>
      <c r="O400" s="193">
        <v>1</v>
      </c>
      <c r="P400" s="193">
        <v>1</v>
      </c>
      <c r="Q400" s="193">
        <v>1</v>
      </c>
      <c r="R400" s="193">
        <v>0</v>
      </c>
      <c r="S400" s="68">
        <f t="shared" ref="S400" si="1828">SUM(O400:O400)*M399</f>
        <v>0.2</v>
      </c>
      <c r="T400" s="69">
        <f t="shared" ref="T400" si="1829">SUM(P400:P400)*M399</f>
        <v>0.2</v>
      </c>
      <c r="U400" s="69">
        <f t="shared" ref="U400" si="1830">SUM(Q400:Q400)*M399</f>
        <v>0.2</v>
      </c>
      <c r="V400" s="70">
        <f t="shared" ref="V400" si="1831">SUM(R400:R400)*M399</f>
        <v>0</v>
      </c>
      <c r="W400" s="71">
        <f t="shared" si="1807"/>
        <v>0.2</v>
      </c>
      <c r="X400" s="670"/>
      <c r="Y400" s="671"/>
      <c r="Z400" s="672"/>
      <c r="AA400" s="672"/>
      <c r="AB400" s="673"/>
      <c r="AC400" s="674"/>
      <c r="AD400" s="678"/>
      <c r="AE400" s="78"/>
      <c r="AF400" s="79"/>
      <c r="AG400" s="79"/>
      <c r="AH400" s="587"/>
      <c r="AI400" s="588"/>
      <c r="AJ400" s="589"/>
      <c r="AK400" s="590"/>
      <c r="AL400" s="590"/>
      <c r="AM400" s="590"/>
      <c r="AN400" s="590"/>
      <c r="AO400" s="591"/>
    </row>
    <row r="401" spans="1:41" ht="39.950000000000003" customHeight="1" thickBot="1" x14ac:dyDescent="0.25">
      <c r="A401" s="559"/>
      <c r="B401" s="576"/>
      <c r="C401" s="577"/>
      <c r="D401" s="578"/>
      <c r="E401" s="579"/>
      <c r="F401" s="636"/>
      <c r="G401" s="676"/>
      <c r="H401" s="642"/>
      <c r="I401" s="643"/>
      <c r="J401" s="643"/>
      <c r="K401" s="644"/>
      <c r="L401" s="614" t="s">
        <v>487</v>
      </c>
      <c r="M401" s="677">
        <v>0.05</v>
      </c>
      <c r="N401" s="36" t="s">
        <v>42</v>
      </c>
      <c r="O401" s="194">
        <v>1</v>
      </c>
      <c r="P401" s="194">
        <v>1</v>
      </c>
      <c r="Q401" s="194">
        <v>1</v>
      </c>
      <c r="R401" s="194">
        <v>1</v>
      </c>
      <c r="S401" s="88">
        <f t="shared" ref="S401" si="1832">SUM(O401:O401)*M401</f>
        <v>0.05</v>
      </c>
      <c r="T401" s="89">
        <f t="shared" ref="T401" si="1833">SUM(P401:P401)*M401</f>
        <v>0.05</v>
      </c>
      <c r="U401" s="89">
        <f t="shared" ref="U401" si="1834">SUM(Q401:Q401)*M401</f>
        <v>0.05</v>
      </c>
      <c r="V401" s="90">
        <f t="shared" ref="V401" si="1835">SUM(R401:R401)*M401</f>
        <v>0.05</v>
      </c>
      <c r="W401" s="91">
        <f t="shared" si="1807"/>
        <v>0.05</v>
      </c>
      <c r="X401" s="670"/>
      <c r="Y401" s="671"/>
      <c r="Z401" s="672"/>
      <c r="AA401" s="672"/>
      <c r="AB401" s="673"/>
      <c r="AC401" s="674"/>
      <c r="AD401" s="679" t="s">
        <v>67</v>
      </c>
      <c r="AE401" s="51" t="str">
        <f t="shared" ref="AE401" si="1836">+IF(Q402&gt;Q401,"SUPERADA",IF(Q402=Q401,"EQUILIBRADA",IF(Q402&lt;Q401,"PARA MEJORAR")))</f>
        <v>EQUILIBRADA</v>
      </c>
      <c r="AF401" s="79"/>
      <c r="AG401" s="79"/>
      <c r="AH401" s="587"/>
      <c r="AI401" s="588"/>
      <c r="AJ401" s="654"/>
      <c r="AK401" s="655"/>
      <c r="AL401" s="655"/>
      <c r="AM401" s="655"/>
      <c r="AN401" s="655"/>
      <c r="AO401" s="656"/>
    </row>
    <row r="402" spans="1:41" ht="39.950000000000003" customHeight="1" thickBot="1" x14ac:dyDescent="0.25">
      <c r="A402" s="559"/>
      <c r="B402" s="576"/>
      <c r="C402" s="577"/>
      <c r="D402" s="578"/>
      <c r="E402" s="579"/>
      <c r="F402" s="636"/>
      <c r="G402" s="676"/>
      <c r="H402" s="642"/>
      <c r="I402" s="643"/>
      <c r="J402" s="643"/>
      <c r="K402" s="644"/>
      <c r="L402" s="614"/>
      <c r="M402" s="677"/>
      <c r="N402" s="65" t="s">
        <v>48</v>
      </c>
      <c r="O402" s="193">
        <v>1</v>
      </c>
      <c r="P402" s="193">
        <v>1</v>
      </c>
      <c r="Q402" s="193">
        <v>1</v>
      </c>
      <c r="R402" s="193">
        <v>0</v>
      </c>
      <c r="S402" s="68">
        <f t="shared" ref="S402" si="1837">SUM(O402:O402)*M401</f>
        <v>0.05</v>
      </c>
      <c r="T402" s="69">
        <f t="shared" ref="T402" si="1838">SUM(P402:P402)*M401</f>
        <v>0.05</v>
      </c>
      <c r="U402" s="69">
        <f t="shared" ref="U402" si="1839">SUM(Q402:Q402)*M401</f>
        <v>0.05</v>
      </c>
      <c r="V402" s="70">
        <f t="shared" ref="V402" si="1840">SUM(R402:R402)*M401</f>
        <v>0</v>
      </c>
      <c r="W402" s="71">
        <f t="shared" si="1807"/>
        <v>0.05</v>
      </c>
      <c r="X402" s="670"/>
      <c r="Y402" s="671"/>
      <c r="Z402" s="672"/>
      <c r="AA402" s="672"/>
      <c r="AB402" s="673"/>
      <c r="AC402" s="674"/>
      <c r="AD402" s="678"/>
      <c r="AE402" s="78"/>
      <c r="AF402" s="79"/>
      <c r="AG402" s="79"/>
      <c r="AH402" s="587"/>
      <c r="AI402" s="588"/>
      <c r="AJ402" s="589"/>
      <c r="AK402" s="590"/>
      <c r="AL402" s="590"/>
      <c r="AM402" s="590"/>
      <c r="AN402" s="590"/>
      <c r="AO402" s="591"/>
    </row>
    <row r="403" spans="1:41" ht="39.950000000000003" customHeight="1" thickBot="1" x14ac:dyDescent="0.25">
      <c r="A403" s="559"/>
      <c r="B403" s="576"/>
      <c r="C403" s="577"/>
      <c r="D403" s="578"/>
      <c r="E403" s="579"/>
      <c r="F403" s="636"/>
      <c r="G403" s="676"/>
      <c r="H403" s="642"/>
      <c r="I403" s="643"/>
      <c r="J403" s="643"/>
      <c r="K403" s="644"/>
      <c r="L403" s="614" t="s">
        <v>488</v>
      </c>
      <c r="M403" s="677">
        <v>0.2</v>
      </c>
      <c r="N403" s="36" t="s">
        <v>42</v>
      </c>
      <c r="O403" s="194">
        <v>1</v>
      </c>
      <c r="P403" s="194">
        <v>1</v>
      </c>
      <c r="Q403" s="194">
        <v>1</v>
      </c>
      <c r="R403" s="194">
        <v>1</v>
      </c>
      <c r="S403" s="88">
        <f t="shared" ref="S403" si="1841">SUM(O403:O403)*M403</f>
        <v>0.2</v>
      </c>
      <c r="T403" s="89">
        <f t="shared" ref="T403" si="1842">SUM(P403:P403)*M403</f>
        <v>0.2</v>
      </c>
      <c r="U403" s="89">
        <f t="shared" ref="U403" si="1843">SUM(Q403:Q403)*M403</f>
        <v>0.2</v>
      </c>
      <c r="V403" s="90">
        <f t="shared" ref="V403" si="1844">SUM(R403:R403)*M403</f>
        <v>0.2</v>
      </c>
      <c r="W403" s="91">
        <f t="shared" si="1807"/>
        <v>0.2</v>
      </c>
      <c r="X403" s="670"/>
      <c r="Y403" s="671"/>
      <c r="Z403" s="672"/>
      <c r="AA403" s="672"/>
      <c r="AB403" s="673"/>
      <c r="AC403" s="674"/>
      <c r="AD403" s="679" t="s">
        <v>489</v>
      </c>
      <c r="AE403" s="51" t="str">
        <f t="shared" ref="AE403" si="1845">+IF(Q404&gt;Q403,"SUPERADA",IF(Q404=Q403,"EQUILIBRADA",IF(Q404&lt;Q403,"PARA MEJORAR")))</f>
        <v>EQUILIBRADA</v>
      </c>
      <c r="AF403" s="79"/>
      <c r="AG403" s="79"/>
      <c r="AH403" s="587"/>
      <c r="AI403" s="588"/>
      <c r="AJ403" s="589"/>
      <c r="AK403" s="590"/>
      <c r="AL403" s="590"/>
      <c r="AM403" s="590"/>
      <c r="AN403" s="590"/>
      <c r="AO403" s="591"/>
    </row>
    <row r="404" spans="1:41" ht="39.950000000000003" customHeight="1" thickBot="1" x14ac:dyDescent="0.25">
      <c r="A404" s="559"/>
      <c r="B404" s="576"/>
      <c r="C404" s="577"/>
      <c r="D404" s="578"/>
      <c r="E404" s="579"/>
      <c r="F404" s="636"/>
      <c r="G404" s="676"/>
      <c r="H404" s="642"/>
      <c r="I404" s="643"/>
      <c r="J404" s="643"/>
      <c r="K404" s="644"/>
      <c r="L404" s="614"/>
      <c r="M404" s="677"/>
      <c r="N404" s="65" t="s">
        <v>48</v>
      </c>
      <c r="O404" s="193">
        <v>1</v>
      </c>
      <c r="P404" s="193">
        <v>1</v>
      </c>
      <c r="Q404" s="193">
        <v>1</v>
      </c>
      <c r="R404" s="193">
        <v>0</v>
      </c>
      <c r="S404" s="68">
        <f t="shared" ref="S404" si="1846">SUM(O404:O404)*M403</f>
        <v>0.2</v>
      </c>
      <c r="T404" s="69">
        <f t="shared" ref="T404" si="1847">SUM(P404:P404)*M403</f>
        <v>0.2</v>
      </c>
      <c r="U404" s="69">
        <f t="shared" ref="U404" si="1848">SUM(Q404:Q404)*M403</f>
        <v>0.2</v>
      </c>
      <c r="V404" s="70">
        <f t="shared" ref="V404" si="1849">SUM(R404:R404)*M403</f>
        <v>0</v>
      </c>
      <c r="W404" s="71">
        <f t="shared" si="1807"/>
        <v>0.2</v>
      </c>
      <c r="X404" s="670"/>
      <c r="Y404" s="671"/>
      <c r="Z404" s="672"/>
      <c r="AA404" s="672"/>
      <c r="AB404" s="673"/>
      <c r="AC404" s="674"/>
      <c r="AD404" s="678"/>
      <c r="AE404" s="78"/>
      <c r="AF404" s="79"/>
      <c r="AG404" s="79"/>
      <c r="AH404" s="587"/>
      <c r="AI404" s="588"/>
      <c r="AJ404" s="589"/>
      <c r="AK404" s="590"/>
      <c r="AL404" s="590"/>
      <c r="AM404" s="590"/>
      <c r="AN404" s="590"/>
      <c r="AO404" s="591"/>
    </row>
    <row r="405" spans="1:41" ht="39.950000000000003" customHeight="1" thickBot="1" x14ac:dyDescent="0.25">
      <c r="A405" s="559"/>
      <c r="B405" s="576"/>
      <c r="C405" s="577"/>
      <c r="D405" s="578"/>
      <c r="E405" s="579"/>
      <c r="F405" s="636"/>
      <c r="G405" s="676"/>
      <c r="H405" s="642"/>
      <c r="I405" s="643"/>
      <c r="J405" s="643"/>
      <c r="K405" s="644"/>
      <c r="L405" s="614" t="s">
        <v>490</v>
      </c>
      <c r="M405" s="677">
        <v>0.2</v>
      </c>
      <c r="N405" s="36" t="s">
        <v>42</v>
      </c>
      <c r="O405" s="194">
        <v>1</v>
      </c>
      <c r="P405" s="194">
        <v>1</v>
      </c>
      <c r="Q405" s="194">
        <v>1</v>
      </c>
      <c r="R405" s="194">
        <v>1</v>
      </c>
      <c r="S405" s="88">
        <f t="shared" ref="S405" si="1850">SUM(O405:O405)*M405</f>
        <v>0.2</v>
      </c>
      <c r="T405" s="89">
        <f t="shared" ref="T405" si="1851">SUM(P405:P405)*M405</f>
        <v>0.2</v>
      </c>
      <c r="U405" s="89">
        <f t="shared" ref="U405" si="1852">SUM(Q405:Q405)*M405</f>
        <v>0.2</v>
      </c>
      <c r="V405" s="90">
        <f t="shared" ref="V405" si="1853">SUM(R405:R405)*M405</f>
        <v>0.2</v>
      </c>
      <c r="W405" s="91">
        <f t="shared" si="1807"/>
        <v>0.2</v>
      </c>
      <c r="X405" s="670"/>
      <c r="Y405" s="671"/>
      <c r="Z405" s="672"/>
      <c r="AA405" s="672"/>
      <c r="AB405" s="673"/>
      <c r="AC405" s="674"/>
      <c r="AD405" s="679" t="s">
        <v>489</v>
      </c>
      <c r="AE405" s="51" t="str">
        <f t="shared" ref="AE405" si="1854">+IF(Q406&gt;Q405,"SUPERADA",IF(Q406=Q405,"EQUILIBRADA",IF(Q406&lt;Q405,"PARA MEJORAR")))</f>
        <v>EQUILIBRADA</v>
      </c>
      <c r="AF405" s="79"/>
      <c r="AG405" s="79"/>
      <c r="AH405" s="587"/>
      <c r="AI405" s="588"/>
      <c r="AJ405" s="589"/>
      <c r="AK405" s="590"/>
      <c r="AL405" s="590"/>
      <c r="AM405" s="590"/>
      <c r="AN405" s="590"/>
      <c r="AO405" s="591"/>
    </row>
    <row r="406" spans="1:41" ht="39.950000000000003" customHeight="1" thickBot="1" x14ac:dyDescent="0.25">
      <c r="A406" s="559"/>
      <c r="B406" s="576"/>
      <c r="C406" s="577"/>
      <c r="D406" s="578"/>
      <c r="E406" s="579"/>
      <c r="F406" s="636"/>
      <c r="G406" s="676"/>
      <c r="H406" s="642"/>
      <c r="I406" s="643"/>
      <c r="J406" s="643"/>
      <c r="K406" s="644"/>
      <c r="L406" s="614"/>
      <c r="M406" s="677"/>
      <c r="N406" s="65" t="s">
        <v>48</v>
      </c>
      <c r="O406" s="193">
        <v>1</v>
      </c>
      <c r="P406" s="193">
        <v>1</v>
      </c>
      <c r="Q406" s="193">
        <v>1</v>
      </c>
      <c r="R406" s="193">
        <v>0</v>
      </c>
      <c r="S406" s="68">
        <f t="shared" ref="S406" si="1855">SUM(O406:O406)*M405</f>
        <v>0.2</v>
      </c>
      <c r="T406" s="69">
        <f t="shared" ref="T406" si="1856">SUM(P406:P406)*M405</f>
        <v>0.2</v>
      </c>
      <c r="U406" s="69">
        <f t="shared" ref="U406" si="1857">SUM(Q406:Q406)*M405</f>
        <v>0.2</v>
      </c>
      <c r="V406" s="70">
        <f t="shared" ref="V406" si="1858">SUM(R406:R406)*M405</f>
        <v>0</v>
      </c>
      <c r="W406" s="71">
        <f t="shared" si="1807"/>
        <v>0.2</v>
      </c>
      <c r="X406" s="670"/>
      <c r="Y406" s="671"/>
      <c r="Z406" s="672"/>
      <c r="AA406" s="672"/>
      <c r="AB406" s="673"/>
      <c r="AC406" s="674"/>
      <c r="AD406" s="678"/>
      <c r="AE406" s="78"/>
      <c r="AF406" s="79"/>
      <c r="AG406" s="79"/>
      <c r="AH406" s="587"/>
      <c r="AI406" s="588"/>
      <c r="AJ406" s="589"/>
      <c r="AK406" s="590"/>
      <c r="AL406" s="590"/>
      <c r="AM406" s="590"/>
      <c r="AN406" s="590"/>
      <c r="AO406" s="591"/>
    </row>
    <row r="407" spans="1:41" ht="39.950000000000003" customHeight="1" thickBot="1" x14ac:dyDescent="0.25">
      <c r="A407" s="559"/>
      <c r="B407" s="576"/>
      <c r="C407" s="577"/>
      <c r="D407" s="578"/>
      <c r="E407" s="579"/>
      <c r="F407" s="636"/>
      <c r="G407" s="676"/>
      <c r="H407" s="642"/>
      <c r="I407" s="643"/>
      <c r="J407" s="643"/>
      <c r="K407" s="644"/>
      <c r="L407" s="614" t="s">
        <v>491</v>
      </c>
      <c r="M407" s="677">
        <v>0.05</v>
      </c>
      <c r="N407" s="36" t="s">
        <v>42</v>
      </c>
      <c r="O407" s="194">
        <v>1</v>
      </c>
      <c r="P407" s="195">
        <v>1</v>
      </c>
      <c r="Q407" s="195">
        <v>1</v>
      </c>
      <c r="R407" s="626">
        <v>1</v>
      </c>
      <c r="S407" s="88">
        <f t="shared" ref="S407" si="1859">SUM(O407:O407)*M407</f>
        <v>0.05</v>
      </c>
      <c r="T407" s="89">
        <f t="shared" ref="T407" si="1860">SUM(P407:P407)*M407</f>
        <v>0.05</v>
      </c>
      <c r="U407" s="89">
        <f t="shared" ref="U407" si="1861">SUM(Q407:Q407)*M407</f>
        <v>0.05</v>
      </c>
      <c r="V407" s="90">
        <f t="shared" ref="V407" si="1862">SUM(R407:R407)*M407</f>
        <v>0.05</v>
      </c>
      <c r="W407" s="91">
        <f t="shared" si="1807"/>
        <v>0.05</v>
      </c>
      <c r="X407" s="670"/>
      <c r="Y407" s="671"/>
      <c r="Z407" s="672"/>
      <c r="AA407" s="672"/>
      <c r="AB407" s="673"/>
      <c r="AC407" s="674"/>
      <c r="AD407" s="679" t="s">
        <v>492</v>
      </c>
      <c r="AE407" s="51" t="str">
        <f t="shared" ref="AE407" si="1863">+IF(Q408&gt;Q407,"SUPERADA",IF(Q408=Q407,"EQUILIBRADA",IF(Q408&lt;Q407,"PARA MEJORAR")))</f>
        <v>EQUILIBRADA</v>
      </c>
      <c r="AF407" s="79"/>
      <c r="AG407" s="79"/>
      <c r="AH407" s="587"/>
      <c r="AI407" s="588"/>
      <c r="AJ407" s="589"/>
      <c r="AK407" s="590"/>
      <c r="AL407" s="590"/>
      <c r="AM407" s="590"/>
      <c r="AN407" s="590"/>
      <c r="AO407" s="591"/>
    </row>
    <row r="408" spans="1:41" ht="39.950000000000003" customHeight="1" thickBot="1" x14ac:dyDescent="0.25">
      <c r="A408" s="559"/>
      <c r="B408" s="576"/>
      <c r="C408" s="577"/>
      <c r="D408" s="578"/>
      <c r="E408" s="579"/>
      <c r="F408" s="636"/>
      <c r="G408" s="676"/>
      <c r="H408" s="642"/>
      <c r="I408" s="643"/>
      <c r="J408" s="643"/>
      <c r="K408" s="644"/>
      <c r="L408" s="614"/>
      <c r="M408" s="677"/>
      <c r="N408" s="65" t="s">
        <v>48</v>
      </c>
      <c r="O408" s="193">
        <v>1</v>
      </c>
      <c r="P408" s="67">
        <v>1</v>
      </c>
      <c r="Q408" s="67">
        <v>1</v>
      </c>
      <c r="R408" s="625">
        <v>0</v>
      </c>
      <c r="S408" s="68">
        <f t="shared" ref="S408" si="1864">SUM(O408:O408)*M407</f>
        <v>0.05</v>
      </c>
      <c r="T408" s="69">
        <f t="shared" ref="T408" si="1865">SUM(P408:P408)*M407</f>
        <v>0.05</v>
      </c>
      <c r="U408" s="69">
        <f t="shared" ref="U408" si="1866">SUM(Q408:Q408)*M407</f>
        <v>0.05</v>
      </c>
      <c r="V408" s="70">
        <f t="shared" ref="V408" si="1867">SUM(R408:R408)*M407</f>
        <v>0</v>
      </c>
      <c r="W408" s="71">
        <f t="shared" si="1807"/>
        <v>0.05</v>
      </c>
      <c r="X408" s="670"/>
      <c r="Y408" s="671"/>
      <c r="Z408" s="672"/>
      <c r="AA408" s="672"/>
      <c r="AB408" s="673"/>
      <c r="AC408" s="674"/>
      <c r="AD408" s="678"/>
      <c r="AE408" s="78"/>
      <c r="AF408" s="79"/>
      <c r="AG408" s="79"/>
      <c r="AH408" s="587"/>
      <c r="AI408" s="588"/>
      <c r="AJ408" s="589"/>
      <c r="AK408" s="590"/>
      <c r="AL408" s="590"/>
      <c r="AM408" s="590"/>
      <c r="AN408" s="590"/>
      <c r="AO408" s="591"/>
    </row>
    <row r="409" spans="1:41" ht="39.950000000000003" customHeight="1" thickBot="1" x14ac:dyDescent="0.25">
      <c r="A409" s="559"/>
      <c r="B409" s="576"/>
      <c r="C409" s="577"/>
      <c r="D409" s="578"/>
      <c r="E409" s="579"/>
      <c r="F409" s="636"/>
      <c r="G409" s="676"/>
      <c r="H409" s="642"/>
      <c r="I409" s="643"/>
      <c r="J409" s="643"/>
      <c r="K409" s="644"/>
      <c r="L409" s="614" t="s">
        <v>493</v>
      </c>
      <c r="M409" s="677">
        <v>0.1</v>
      </c>
      <c r="N409" s="36" t="s">
        <v>42</v>
      </c>
      <c r="O409" s="194">
        <v>0.5</v>
      </c>
      <c r="P409" s="195">
        <v>1</v>
      </c>
      <c r="Q409" s="195">
        <v>1</v>
      </c>
      <c r="R409" s="195">
        <v>1</v>
      </c>
      <c r="S409" s="88">
        <f t="shared" ref="S409" si="1868">SUM(O409:O409)*M409</f>
        <v>0.05</v>
      </c>
      <c r="T409" s="89">
        <f t="shared" ref="T409" si="1869">SUM(P409:P409)*M409</f>
        <v>0.1</v>
      </c>
      <c r="U409" s="89">
        <f t="shared" ref="U409" si="1870">SUM(Q409:Q409)*M409</f>
        <v>0.1</v>
      </c>
      <c r="V409" s="90">
        <f t="shared" ref="V409" si="1871">SUM(R409:R409)*M409</f>
        <v>0.1</v>
      </c>
      <c r="W409" s="91">
        <f t="shared" si="1807"/>
        <v>0.1</v>
      </c>
      <c r="X409" s="670"/>
      <c r="Y409" s="671"/>
      <c r="Z409" s="672"/>
      <c r="AA409" s="672"/>
      <c r="AB409" s="673"/>
      <c r="AC409" s="674"/>
      <c r="AD409" s="679" t="s">
        <v>489</v>
      </c>
      <c r="AE409" s="51" t="str">
        <f t="shared" ref="AE409" si="1872">+IF(Q410&gt;Q409,"SUPERADA",IF(Q410=Q409,"EQUILIBRADA",IF(Q410&lt;Q409,"PARA MEJORAR")))</f>
        <v>EQUILIBRADA</v>
      </c>
      <c r="AF409" s="79"/>
      <c r="AG409" s="79"/>
      <c r="AH409" s="587"/>
      <c r="AI409" s="588"/>
      <c r="AJ409" s="589"/>
      <c r="AK409" s="590"/>
      <c r="AL409" s="590"/>
      <c r="AM409" s="590"/>
      <c r="AN409" s="590"/>
      <c r="AO409" s="591"/>
    </row>
    <row r="410" spans="1:41" ht="39.950000000000003" customHeight="1" thickBot="1" x14ac:dyDescent="0.25">
      <c r="A410" s="559"/>
      <c r="B410" s="576"/>
      <c r="C410" s="577"/>
      <c r="D410" s="578"/>
      <c r="E410" s="579"/>
      <c r="F410" s="636"/>
      <c r="G410" s="676"/>
      <c r="H410" s="642"/>
      <c r="I410" s="643"/>
      <c r="J410" s="643"/>
      <c r="K410" s="644"/>
      <c r="L410" s="614"/>
      <c r="M410" s="677"/>
      <c r="N410" s="65" t="s">
        <v>48</v>
      </c>
      <c r="O410" s="193">
        <v>0.8</v>
      </c>
      <c r="P410" s="67">
        <v>1</v>
      </c>
      <c r="Q410" s="67">
        <v>1</v>
      </c>
      <c r="R410" s="625">
        <v>0</v>
      </c>
      <c r="S410" s="68">
        <f t="shared" ref="S410" si="1873">SUM(O410:O410)*M409</f>
        <v>8.0000000000000016E-2</v>
      </c>
      <c r="T410" s="69">
        <f t="shared" ref="T410" si="1874">SUM(P410:P410)*M409</f>
        <v>0.1</v>
      </c>
      <c r="U410" s="69">
        <f t="shared" ref="U410" si="1875">SUM(Q410:Q410)*M409</f>
        <v>0.1</v>
      </c>
      <c r="V410" s="70">
        <f t="shared" ref="V410" si="1876">SUM(R410:R410)*M409</f>
        <v>0</v>
      </c>
      <c r="W410" s="71">
        <f t="shared" si="1807"/>
        <v>0.1</v>
      </c>
      <c r="X410" s="670"/>
      <c r="Y410" s="671"/>
      <c r="Z410" s="672"/>
      <c r="AA410" s="672"/>
      <c r="AB410" s="673"/>
      <c r="AC410" s="674"/>
      <c r="AD410" s="678"/>
      <c r="AE410" s="78"/>
      <c r="AF410" s="79"/>
      <c r="AG410" s="79"/>
      <c r="AH410" s="587"/>
      <c r="AI410" s="588"/>
      <c r="AJ410" s="589"/>
      <c r="AK410" s="590"/>
      <c r="AL410" s="590"/>
      <c r="AM410" s="590"/>
      <c r="AN410" s="590"/>
      <c r="AO410" s="591"/>
    </row>
    <row r="411" spans="1:41" ht="39.950000000000003" customHeight="1" thickBot="1" x14ac:dyDescent="0.25">
      <c r="A411" s="559"/>
      <c r="B411" s="576"/>
      <c r="C411" s="577"/>
      <c r="D411" s="578"/>
      <c r="E411" s="579"/>
      <c r="F411" s="636"/>
      <c r="G411" s="676"/>
      <c r="H411" s="642"/>
      <c r="I411" s="643"/>
      <c r="J411" s="643"/>
      <c r="K411" s="644"/>
      <c r="L411" s="614" t="s">
        <v>494</v>
      </c>
      <c r="M411" s="677">
        <v>0.2</v>
      </c>
      <c r="N411" s="36" t="s">
        <v>42</v>
      </c>
      <c r="O411" s="194">
        <v>0.25</v>
      </c>
      <c r="P411" s="195">
        <v>0.5</v>
      </c>
      <c r="Q411" s="195">
        <v>0.75</v>
      </c>
      <c r="R411" s="626">
        <v>1</v>
      </c>
      <c r="S411" s="88">
        <f t="shared" ref="S411" si="1877">SUM(O411:O411)*M411</f>
        <v>0.05</v>
      </c>
      <c r="T411" s="89">
        <f t="shared" ref="T411" si="1878">SUM(P411:P411)*M411</f>
        <v>0.1</v>
      </c>
      <c r="U411" s="89">
        <f t="shared" ref="U411" si="1879">SUM(Q411:Q411)*M411</f>
        <v>0.15000000000000002</v>
      </c>
      <c r="V411" s="90">
        <f t="shared" ref="V411" si="1880">SUM(R411:R411)*M411</f>
        <v>0.2</v>
      </c>
      <c r="W411" s="91">
        <f t="shared" si="1807"/>
        <v>0.2</v>
      </c>
      <c r="X411" s="670"/>
      <c r="Y411" s="671"/>
      <c r="Z411" s="672"/>
      <c r="AA411" s="672"/>
      <c r="AB411" s="673"/>
      <c r="AC411" s="674"/>
      <c r="AD411" s="679" t="s">
        <v>495</v>
      </c>
      <c r="AE411" s="51" t="str">
        <f t="shared" ref="AE411" si="1881">+IF(Q412&gt;Q411,"SUPERADA",IF(Q412=Q411,"EQUILIBRADA",IF(Q412&lt;Q411,"PARA MEJORAR")))</f>
        <v>PARA MEJORAR</v>
      </c>
      <c r="AF411" s="79"/>
      <c r="AG411" s="79"/>
      <c r="AH411" s="587"/>
      <c r="AI411" s="588"/>
      <c r="AJ411" s="589"/>
      <c r="AK411" s="590"/>
      <c r="AL411" s="590"/>
      <c r="AM411" s="590"/>
      <c r="AN411" s="590"/>
      <c r="AO411" s="591"/>
    </row>
    <row r="412" spans="1:41" ht="39.950000000000003" customHeight="1" thickBot="1" x14ac:dyDescent="0.25">
      <c r="A412" s="559"/>
      <c r="B412" s="576"/>
      <c r="C412" s="605"/>
      <c r="D412" s="606"/>
      <c r="E412" s="607"/>
      <c r="F412" s="680"/>
      <c r="G412" s="681"/>
      <c r="H412" s="647"/>
      <c r="I412" s="634"/>
      <c r="J412" s="634"/>
      <c r="K412" s="648"/>
      <c r="L412" s="615"/>
      <c r="M412" s="682"/>
      <c r="N412" s="65" t="s">
        <v>48</v>
      </c>
      <c r="O412" s="235">
        <v>0.25</v>
      </c>
      <c r="P412" s="107">
        <v>0.5</v>
      </c>
      <c r="Q412" s="107">
        <v>0.5</v>
      </c>
      <c r="R412" s="627">
        <v>0</v>
      </c>
      <c r="S412" s="109">
        <f t="shared" ref="S412" si="1882">SUM(O412:O412)*M411</f>
        <v>0.05</v>
      </c>
      <c r="T412" s="110">
        <f t="shared" ref="T412" si="1883">SUM(P412:P412)*M411</f>
        <v>0.1</v>
      </c>
      <c r="U412" s="110">
        <f t="shared" ref="U412" si="1884">SUM(Q412:Q412)*M411</f>
        <v>0.1</v>
      </c>
      <c r="V412" s="111">
        <f t="shared" ref="V412" si="1885">SUM(R412:R412)*M411</f>
        <v>0</v>
      </c>
      <c r="W412" s="112">
        <f t="shared" si="1807"/>
        <v>0.1</v>
      </c>
      <c r="X412" s="670"/>
      <c r="Y412" s="671"/>
      <c r="Z412" s="672"/>
      <c r="AA412" s="672"/>
      <c r="AB412" s="673"/>
      <c r="AC412" s="674"/>
      <c r="AD412" s="678"/>
      <c r="AE412" s="78"/>
      <c r="AF412" s="78"/>
      <c r="AG412" s="78"/>
      <c r="AH412" s="587"/>
      <c r="AI412" s="588"/>
      <c r="AJ412" s="589"/>
      <c r="AK412" s="590"/>
      <c r="AL412" s="590"/>
      <c r="AM412" s="590"/>
      <c r="AN412" s="590"/>
      <c r="AO412" s="591"/>
    </row>
    <row r="413" spans="1:41" ht="39.950000000000003" customHeight="1" x14ac:dyDescent="0.2">
      <c r="A413" s="559"/>
      <c r="B413" s="576"/>
      <c r="C413" s="561">
        <v>24</v>
      </c>
      <c r="D413" s="562" t="s">
        <v>496</v>
      </c>
      <c r="E413" s="563">
        <v>29</v>
      </c>
      <c r="F413" s="683" t="s">
        <v>497</v>
      </c>
      <c r="G413" s="580" t="s">
        <v>498</v>
      </c>
      <c r="H413" s="581">
        <v>54</v>
      </c>
      <c r="I413" s="582" t="s">
        <v>499</v>
      </c>
      <c r="J413" s="582" t="s">
        <v>500</v>
      </c>
      <c r="K413" s="684">
        <f>Z413</f>
        <v>0.75</v>
      </c>
      <c r="L413" s="660" t="s">
        <v>501</v>
      </c>
      <c r="M413" s="612">
        <v>1</v>
      </c>
      <c r="N413" s="36" t="s">
        <v>42</v>
      </c>
      <c r="O413" s="233">
        <v>0</v>
      </c>
      <c r="P413" s="85">
        <v>0.25</v>
      </c>
      <c r="Q413" s="85">
        <v>0.75</v>
      </c>
      <c r="R413" s="628">
        <v>1</v>
      </c>
      <c r="S413" s="41">
        <f t="shared" ref="S413" si="1886">SUM(O413:O413)*M413</f>
        <v>0</v>
      </c>
      <c r="T413" s="42">
        <f t="shared" ref="T413" si="1887">SUM(P413:P413)*M413</f>
        <v>0.25</v>
      </c>
      <c r="U413" s="42">
        <f t="shared" ref="U413" si="1888">SUM(Q413:Q413)*M413</f>
        <v>0.75</v>
      </c>
      <c r="V413" s="43">
        <f t="shared" ref="V413" si="1889">SUM(R413:R413)*M413</f>
        <v>1</v>
      </c>
      <c r="W413" s="44">
        <f t="shared" si="1807"/>
        <v>1</v>
      </c>
      <c r="X413" s="117">
        <f>+S414</f>
        <v>0</v>
      </c>
      <c r="Y413" s="46">
        <f t="shared" ref="Y413:AB413" si="1890">+T414</f>
        <v>0.25</v>
      </c>
      <c r="Z413" s="47">
        <f t="shared" si="1890"/>
        <v>0.75</v>
      </c>
      <c r="AA413" s="47">
        <f t="shared" si="1890"/>
        <v>0</v>
      </c>
      <c r="AB413" s="132">
        <f t="shared" si="1890"/>
        <v>0.75</v>
      </c>
      <c r="AC413" s="674"/>
      <c r="AD413" s="679" t="s">
        <v>67</v>
      </c>
      <c r="AE413" s="51" t="str">
        <f t="shared" ref="AE413" si="1891">+IF(Q414&gt;Q413,"SUPERADA",IF(Q414=Q413,"EQUILIBRADA",IF(Q414&lt;Q413,"PARA MEJORAR")))</f>
        <v>EQUILIBRADA</v>
      </c>
      <c r="AF413" s="51" t="str">
        <f>IF(COUNTIF(AE413:AE414,"PARA MEJORAR")&gt;=1,"PARA MEJORAR","BIEN")</f>
        <v>BIEN</v>
      </c>
      <c r="AG413" s="51" t="str">
        <f>IF(COUNTIF(AF413:AF424,"PARA MEJORAR")&gt;=1,"PARA MEJORAR","BIEN")</f>
        <v>BIEN</v>
      </c>
      <c r="AH413" s="587"/>
      <c r="AI413" s="588"/>
      <c r="AJ413" s="589"/>
      <c r="AK413" s="590"/>
      <c r="AL413" s="590"/>
      <c r="AM413" s="590"/>
      <c r="AN413" s="590"/>
      <c r="AO413" s="591"/>
    </row>
    <row r="414" spans="1:41" ht="39.950000000000003" customHeight="1" thickBot="1" x14ac:dyDescent="0.25">
      <c r="A414" s="559"/>
      <c r="B414" s="576"/>
      <c r="C414" s="577"/>
      <c r="D414" s="578"/>
      <c r="E414" s="579"/>
      <c r="F414" s="685"/>
      <c r="G414" s="580"/>
      <c r="H414" s="581"/>
      <c r="I414" s="582"/>
      <c r="J414" s="582"/>
      <c r="K414" s="684"/>
      <c r="L414" s="660"/>
      <c r="M414" s="612"/>
      <c r="N414" s="65" t="s">
        <v>48</v>
      </c>
      <c r="O414" s="629">
        <v>0</v>
      </c>
      <c r="P414" s="302">
        <v>0.25</v>
      </c>
      <c r="Q414" s="302">
        <v>0.75</v>
      </c>
      <c r="R414" s="630">
        <v>0</v>
      </c>
      <c r="S414" s="109">
        <f t="shared" ref="S414" si="1892">SUM(O414:O414)*M413</f>
        <v>0</v>
      </c>
      <c r="T414" s="110">
        <f t="shared" ref="T414" si="1893">SUM(P414:P414)*M413</f>
        <v>0.25</v>
      </c>
      <c r="U414" s="110">
        <f t="shared" ref="U414" si="1894">SUM(Q414:Q414)*M413</f>
        <v>0.75</v>
      </c>
      <c r="V414" s="111">
        <f t="shared" ref="V414" si="1895">SUM(R414:R414)*M413</f>
        <v>0</v>
      </c>
      <c r="W414" s="112">
        <f t="shared" si="1807"/>
        <v>0.75</v>
      </c>
      <c r="X414" s="122"/>
      <c r="Y414" s="124"/>
      <c r="Z414" s="125"/>
      <c r="AA414" s="125"/>
      <c r="AB414" s="145"/>
      <c r="AC414" s="674"/>
      <c r="AD414" s="678"/>
      <c r="AE414" s="78"/>
      <c r="AF414" s="78"/>
      <c r="AG414" s="79"/>
      <c r="AH414" s="587"/>
      <c r="AI414" s="588"/>
      <c r="AJ414" s="589"/>
      <c r="AK414" s="590"/>
      <c r="AL414" s="590"/>
      <c r="AM414" s="590"/>
      <c r="AN414" s="590"/>
      <c r="AO414" s="591"/>
    </row>
    <row r="415" spans="1:41" ht="39.950000000000003" customHeight="1" x14ac:dyDescent="0.2">
      <c r="A415" s="559"/>
      <c r="B415" s="576"/>
      <c r="C415" s="577"/>
      <c r="D415" s="578"/>
      <c r="E415" s="579"/>
      <c r="F415" s="686"/>
      <c r="G415" s="687" t="s">
        <v>502</v>
      </c>
      <c r="H415" s="638">
        <v>55</v>
      </c>
      <c r="I415" s="632" t="s">
        <v>503</v>
      </c>
      <c r="J415" s="632" t="s">
        <v>457</v>
      </c>
      <c r="K415" s="639">
        <f>Z415</f>
        <v>0.70499999999999996</v>
      </c>
      <c r="L415" s="613" t="s">
        <v>504</v>
      </c>
      <c r="M415" s="669">
        <v>0.3</v>
      </c>
      <c r="N415" s="36" t="s">
        <v>42</v>
      </c>
      <c r="O415" s="188">
        <v>0.3</v>
      </c>
      <c r="P415" s="38">
        <v>0.4</v>
      </c>
      <c r="Q415" s="38">
        <v>0.5</v>
      </c>
      <c r="R415" s="624">
        <v>1</v>
      </c>
      <c r="S415" s="41">
        <f t="shared" ref="S415" si="1896">SUM(O415:O415)*M415</f>
        <v>0.09</v>
      </c>
      <c r="T415" s="42">
        <f t="shared" ref="T415" si="1897">SUM(P415:P415)*M415</f>
        <v>0.12</v>
      </c>
      <c r="U415" s="42">
        <f t="shared" ref="U415" si="1898">SUM(Q415:Q415)*M415</f>
        <v>0.15</v>
      </c>
      <c r="V415" s="43">
        <f t="shared" ref="V415" si="1899">SUM(R415:R415)*M415</f>
        <v>0.3</v>
      </c>
      <c r="W415" s="44">
        <f t="shared" si="1807"/>
        <v>0.3</v>
      </c>
      <c r="X415" s="45">
        <f>+S416+S418</f>
        <v>0.35499999999999998</v>
      </c>
      <c r="Y415" s="46">
        <f t="shared" ref="Y415:AB415" si="1900">+T416+T418</f>
        <v>0.495</v>
      </c>
      <c r="Z415" s="47">
        <f t="shared" si="1900"/>
        <v>0.70499999999999996</v>
      </c>
      <c r="AA415" s="47">
        <f t="shared" si="1900"/>
        <v>0</v>
      </c>
      <c r="AB415" s="132">
        <f t="shared" si="1900"/>
        <v>0.70499999999999996</v>
      </c>
      <c r="AC415" s="76"/>
      <c r="AD415" s="570" t="s">
        <v>397</v>
      </c>
      <c r="AE415" s="51" t="str">
        <f t="shared" ref="AE415" si="1901">+IF(Q416&gt;Q415,"SUPERADA",IF(Q416=Q415,"EQUILIBRADA",IF(Q416&lt;Q415,"PARA MEJORAR")))</f>
        <v>SUPERADA</v>
      </c>
      <c r="AF415" s="51" t="str">
        <f>IF(COUNTIF(AE415:AE418,"PARA MEJORAR")&gt;=1,"PARA MEJORAR","BIEN")</f>
        <v>BIEN</v>
      </c>
      <c r="AG415" s="79"/>
      <c r="AH415" s="587"/>
      <c r="AI415" s="588"/>
      <c r="AJ415" s="589"/>
      <c r="AK415" s="590"/>
      <c r="AL415" s="590"/>
      <c r="AM415" s="590"/>
      <c r="AN415" s="590"/>
      <c r="AO415" s="591"/>
    </row>
    <row r="416" spans="1:41" ht="39.950000000000003" customHeight="1" thickBot="1" x14ac:dyDescent="0.25">
      <c r="A416" s="559"/>
      <c r="B416" s="576"/>
      <c r="C416" s="577"/>
      <c r="D416" s="578"/>
      <c r="E416" s="579"/>
      <c r="F416" s="686"/>
      <c r="G416" s="688"/>
      <c r="H416" s="642"/>
      <c r="I416" s="643"/>
      <c r="J416" s="643"/>
      <c r="K416" s="644"/>
      <c r="L416" s="614"/>
      <c r="M416" s="677"/>
      <c r="N416" s="65" t="s">
        <v>48</v>
      </c>
      <c r="O416" s="193">
        <v>0.25</v>
      </c>
      <c r="P416" s="67">
        <v>0.25</v>
      </c>
      <c r="Q416" s="67">
        <v>0.95</v>
      </c>
      <c r="R416" s="625">
        <v>0</v>
      </c>
      <c r="S416" s="68">
        <f t="shared" ref="S416" si="1902">SUM(O416:O416)*M415</f>
        <v>7.4999999999999997E-2</v>
      </c>
      <c r="T416" s="69">
        <f t="shared" ref="T416" si="1903">SUM(P416:P416)*M415</f>
        <v>7.4999999999999997E-2</v>
      </c>
      <c r="U416" s="69">
        <f t="shared" ref="U416" si="1904">SUM(Q416:Q416)*M415</f>
        <v>0.28499999999999998</v>
      </c>
      <c r="V416" s="70">
        <f t="shared" ref="V416" si="1905">SUM(R416:R416)*M415</f>
        <v>0</v>
      </c>
      <c r="W416" s="71">
        <f t="shared" si="1807"/>
        <v>0.28499999999999998</v>
      </c>
      <c r="X416" s="72"/>
      <c r="Y416" s="73"/>
      <c r="Z416" s="74"/>
      <c r="AA416" s="74"/>
      <c r="AB416" s="138"/>
      <c r="AC416" s="76"/>
      <c r="AD416" s="602"/>
      <c r="AE416" s="78"/>
      <c r="AF416" s="79"/>
      <c r="AG416" s="79"/>
      <c r="AH416" s="587"/>
      <c r="AI416" s="588"/>
      <c r="AJ416" s="589"/>
      <c r="AK416" s="590"/>
      <c r="AL416" s="590"/>
      <c r="AM416" s="590"/>
      <c r="AN416" s="590"/>
      <c r="AO416" s="591"/>
    </row>
    <row r="417" spans="1:41" ht="39.950000000000003" customHeight="1" x14ac:dyDescent="0.2">
      <c r="A417" s="559"/>
      <c r="B417" s="576"/>
      <c r="C417" s="577"/>
      <c r="D417" s="578"/>
      <c r="E417" s="579"/>
      <c r="F417" s="686"/>
      <c r="G417" s="688"/>
      <c r="H417" s="642"/>
      <c r="I417" s="643"/>
      <c r="J417" s="643"/>
      <c r="K417" s="644"/>
      <c r="L417" s="614" t="s">
        <v>505</v>
      </c>
      <c r="M417" s="677">
        <v>0.7</v>
      </c>
      <c r="N417" s="36" t="s">
        <v>42</v>
      </c>
      <c r="O417" s="194">
        <v>0.2</v>
      </c>
      <c r="P417" s="195">
        <v>0.4</v>
      </c>
      <c r="Q417" s="195">
        <v>0.5</v>
      </c>
      <c r="R417" s="626">
        <v>1</v>
      </c>
      <c r="S417" s="88">
        <f t="shared" ref="S417" si="1906">SUM(O417:O417)*M417</f>
        <v>0.13999999999999999</v>
      </c>
      <c r="T417" s="89">
        <f t="shared" ref="T417" si="1907">SUM(P417:P417)*M417</f>
        <v>0.27999999999999997</v>
      </c>
      <c r="U417" s="89">
        <f t="shared" ref="U417" si="1908">SUM(Q417:Q417)*M417</f>
        <v>0.35</v>
      </c>
      <c r="V417" s="90">
        <f t="shared" ref="V417" si="1909">SUM(R417:R417)*M417</f>
        <v>0.7</v>
      </c>
      <c r="W417" s="91">
        <f t="shared" si="1807"/>
        <v>0.7</v>
      </c>
      <c r="X417" s="72"/>
      <c r="Y417" s="73"/>
      <c r="Z417" s="74"/>
      <c r="AA417" s="74"/>
      <c r="AB417" s="138"/>
      <c r="AC417" s="76"/>
      <c r="AD417" s="570" t="s">
        <v>397</v>
      </c>
      <c r="AE417" s="51" t="str">
        <f t="shared" ref="AE417" si="1910">+IF(Q418&gt;Q417,"SUPERADA",IF(Q418=Q417,"EQUILIBRADA",IF(Q418&lt;Q417,"PARA MEJORAR")))</f>
        <v>SUPERADA</v>
      </c>
      <c r="AF417" s="79"/>
      <c r="AG417" s="79"/>
      <c r="AH417" s="587"/>
      <c r="AI417" s="588"/>
      <c r="AJ417" s="589"/>
      <c r="AK417" s="590"/>
      <c r="AL417" s="590"/>
      <c r="AM417" s="590"/>
      <c r="AN417" s="590"/>
      <c r="AO417" s="591"/>
    </row>
    <row r="418" spans="1:41" ht="39.950000000000003" customHeight="1" thickBot="1" x14ac:dyDescent="0.25">
      <c r="A418" s="559"/>
      <c r="B418" s="576"/>
      <c r="C418" s="605"/>
      <c r="D418" s="606"/>
      <c r="E418" s="607"/>
      <c r="F418" s="689"/>
      <c r="G418" s="690"/>
      <c r="H418" s="647"/>
      <c r="I418" s="634"/>
      <c r="J418" s="634"/>
      <c r="K418" s="648"/>
      <c r="L418" s="615"/>
      <c r="M418" s="682"/>
      <c r="N418" s="65" t="s">
        <v>48</v>
      </c>
      <c r="O418" s="235">
        <v>0.4</v>
      </c>
      <c r="P418" s="107">
        <v>0.6</v>
      </c>
      <c r="Q418" s="107">
        <v>0.6</v>
      </c>
      <c r="R418" s="627">
        <v>0</v>
      </c>
      <c r="S418" s="109">
        <f t="shared" ref="S418" si="1911">SUM(O418:O418)*M417</f>
        <v>0.27999999999999997</v>
      </c>
      <c r="T418" s="110">
        <f t="shared" ref="T418" si="1912">SUM(P418:P418)*M417</f>
        <v>0.42</v>
      </c>
      <c r="U418" s="110">
        <f t="shared" ref="U418" si="1913">SUM(Q418:Q418)*M417</f>
        <v>0.42</v>
      </c>
      <c r="V418" s="111">
        <f t="shared" ref="V418" si="1914">SUM(R418:R418)*M417</f>
        <v>0</v>
      </c>
      <c r="W418" s="112">
        <f t="shared" si="1807"/>
        <v>0.42</v>
      </c>
      <c r="X418" s="123"/>
      <c r="Y418" s="124"/>
      <c r="Z418" s="125"/>
      <c r="AA418" s="125"/>
      <c r="AB418" s="145"/>
      <c r="AC418" s="76"/>
      <c r="AD418" s="602"/>
      <c r="AE418" s="78"/>
      <c r="AF418" s="78"/>
      <c r="AG418" s="78"/>
      <c r="AH418" s="587"/>
      <c r="AI418" s="588"/>
      <c r="AJ418" s="589"/>
      <c r="AK418" s="590"/>
      <c r="AL418" s="590"/>
      <c r="AM418" s="590"/>
      <c r="AN418" s="590"/>
      <c r="AO418" s="591"/>
    </row>
    <row r="419" spans="1:41" ht="39.950000000000003" customHeight="1" thickBot="1" x14ac:dyDescent="0.25">
      <c r="A419" s="559"/>
      <c r="B419" s="576"/>
      <c r="C419" s="561">
        <v>25</v>
      </c>
      <c r="D419" s="562" t="s">
        <v>506</v>
      </c>
      <c r="E419" s="563">
        <v>30</v>
      </c>
      <c r="F419" s="667" t="s">
        <v>507</v>
      </c>
      <c r="G419" s="691" t="s">
        <v>508</v>
      </c>
      <c r="H419" s="692">
        <v>56</v>
      </c>
      <c r="I419" s="693" t="s">
        <v>509</v>
      </c>
      <c r="J419" s="693" t="s">
        <v>457</v>
      </c>
      <c r="K419" s="694">
        <f>Z419</f>
        <v>0.875</v>
      </c>
      <c r="L419" s="584" t="s">
        <v>510</v>
      </c>
      <c r="M419" s="595">
        <v>0.5</v>
      </c>
      <c r="N419" s="36" t="s">
        <v>42</v>
      </c>
      <c r="O419" s="37">
        <v>0.5</v>
      </c>
      <c r="P419" s="38">
        <v>1</v>
      </c>
      <c r="Q419" s="38">
        <v>1</v>
      </c>
      <c r="R419" s="624">
        <v>1</v>
      </c>
      <c r="S419" s="41">
        <f t="shared" ref="S419" si="1915">SUM(O419:O419)*M419</f>
        <v>0.25</v>
      </c>
      <c r="T419" s="42">
        <f t="shared" ref="T419" si="1916">SUM(P419:P419)*M419</f>
        <v>0.5</v>
      </c>
      <c r="U419" s="42">
        <f t="shared" ref="U419" si="1917">SUM(Q419:Q419)*M419</f>
        <v>0.5</v>
      </c>
      <c r="V419" s="43">
        <f t="shared" ref="V419" si="1918">SUM(R419:R419)*M419</f>
        <v>0.5</v>
      </c>
      <c r="W419" s="44">
        <f t="shared" si="1807"/>
        <v>0.5</v>
      </c>
      <c r="X419" s="117">
        <f>+S420+S422</f>
        <v>0.32500000000000001</v>
      </c>
      <c r="Y419" s="46">
        <f>+T420+T422</f>
        <v>0.8</v>
      </c>
      <c r="Z419" s="47">
        <f>+U420+U422</f>
        <v>0.875</v>
      </c>
      <c r="AA419" s="47">
        <f>+V420+V422</f>
        <v>0</v>
      </c>
      <c r="AB419" s="48">
        <f>+W420+W422</f>
        <v>0.875</v>
      </c>
      <c r="AC419" s="76"/>
      <c r="AD419" s="570" t="s">
        <v>511</v>
      </c>
      <c r="AE419" s="51" t="str">
        <f t="shared" ref="AE419" si="1919">+IF(Q420&gt;Q419,"SUPERADA",IF(Q420=Q419,"EQUILIBRADA",IF(Q420&lt;Q419,"PARA MEJORAR")))</f>
        <v>EQUILIBRADA</v>
      </c>
      <c r="AF419" s="618" t="str">
        <f>IF(COUNTIF(AE419:AE422,"PARA MEJORAR")&gt;=1,"PARA MEJORAR","BIEN")</f>
        <v>BIEN</v>
      </c>
      <c r="AG419" s="618" t="str">
        <f>IF(COUNTIF(AF419:AF430,"PARA MEJORAR")&gt;=1,"PARA MEJORAR","BIEN")</f>
        <v>BIEN</v>
      </c>
      <c r="AH419" s="587"/>
      <c r="AI419" s="588"/>
      <c r="AJ419" s="589"/>
      <c r="AK419" s="590"/>
      <c r="AL419" s="590"/>
      <c r="AM419" s="590"/>
      <c r="AN419" s="590"/>
      <c r="AO419" s="591"/>
    </row>
    <row r="420" spans="1:41" ht="39.950000000000003" customHeight="1" thickBot="1" x14ac:dyDescent="0.25">
      <c r="A420" s="559"/>
      <c r="B420" s="576"/>
      <c r="C420" s="577"/>
      <c r="D420" s="578"/>
      <c r="E420" s="579"/>
      <c r="F420" s="636"/>
      <c r="G420" s="641"/>
      <c r="H420" s="642"/>
      <c r="I420" s="643"/>
      <c r="J420" s="643"/>
      <c r="K420" s="644"/>
      <c r="L420" s="614"/>
      <c r="M420" s="645"/>
      <c r="N420" s="65" t="s">
        <v>48</v>
      </c>
      <c r="O420" s="66">
        <v>0.5</v>
      </c>
      <c r="P420" s="67">
        <v>1</v>
      </c>
      <c r="Q420" s="67">
        <v>1</v>
      </c>
      <c r="R420" s="625">
        <v>0</v>
      </c>
      <c r="S420" s="68">
        <f t="shared" ref="S420" si="1920">SUM(O420:O420)*M419</f>
        <v>0.25</v>
      </c>
      <c r="T420" s="69">
        <f t="shared" ref="T420" si="1921">SUM(P420:P420)*M419</f>
        <v>0.5</v>
      </c>
      <c r="U420" s="69">
        <f t="shared" ref="U420" si="1922">SUM(Q420:Q420)*M419</f>
        <v>0.5</v>
      </c>
      <c r="V420" s="70">
        <f t="shared" ref="V420" si="1923">SUM(R420:R420)*M419</f>
        <v>0</v>
      </c>
      <c r="W420" s="71">
        <f t="shared" si="1807"/>
        <v>0.5</v>
      </c>
      <c r="X420" s="92"/>
      <c r="Y420" s="73"/>
      <c r="Z420" s="74"/>
      <c r="AA420" s="74"/>
      <c r="AB420" s="75"/>
      <c r="AC420" s="76"/>
      <c r="AD420" s="586"/>
      <c r="AE420" s="78"/>
      <c r="AF420" s="618"/>
      <c r="AG420" s="618"/>
      <c r="AH420" s="587"/>
      <c r="AI420" s="588"/>
      <c r="AJ420" s="589"/>
      <c r="AK420" s="590"/>
      <c r="AL420" s="590"/>
      <c r="AM420" s="590"/>
      <c r="AN420" s="590"/>
      <c r="AO420" s="591"/>
    </row>
    <row r="421" spans="1:41" ht="39.950000000000003" customHeight="1" thickBot="1" x14ac:dyDescent="0.25">
      <c r="A421" s="695"/>
      <c r="B421" s="576"/>
      <c r="C421" s="577"/>
      <c r="D421" s="578"/>
      <c r="E421" s="579"/>
      <c r="F421" s="636"/>
      <c r="G421" s="641"/>
      <c r="H421" s="642"/>
      <c r="I421" s="643"/>
      <c r="J421" s="643"/>
      <c r="K421" s="644"/>
      <c r="L421" s="614" t="s">
        <v>512</v>
      </c>
      <c r="M421" s="645">
        <v>0.5</v>
      </c>
      <c r="N421" s="36" t="s">
        <v>42</v>
      </c>
      <c r="O421" s="226">
        <v>0.15</v>
      </c>
      <c r="P421" s="195">
        <v>0.4</v>
      </c>
      <c r="Q421" s="195">
        <v>0.75</v>
      </c>
      <c r="R421" s="626">
        <v>1</v>
      </c>
      <c r="S421" s="88">
        <f t="shared" ref="S421" si="1924">SUM(O421:O421)*M421</f>
        <v>7.4999999999999997E-2</v>
      </c>
      <c r="T421" s="89">
        <f t="shared" ref="T421" si="1925">SUM(P421:P421)*M421</f>
        <v>0.2</v>
      </c>
      <c r="U421" s="89">
        <f t="shared" ref="U421" si="1926">SUM(Q421:Q421)*M421</f>
        <v>0.375</v>
      </c>
      <c r="V421" s="90">
        <f t="shared" ref="V421" si="1927">SUM(R421:R421)*M421</f>
        <v>0.5</v>
      </c>
      <c r="W421" s="91">
        <f t="shared" si="1807"/>
        <v>0.5</v>
      </c>
      <c r="X421" s="92"/>
      <c r="Y421" s="73"/>
      <c r="Z421" s="74"/>
      <c r="AA421" s="74"/>
      <c r="AB421" s="75"/>
      <c r="AC421" s="76"/>
      <c r="AD421" s="594" t="s">
        <v>513</v>
      </c>
      <c r="AE421" s="51" t="str">
        <f t="shared" ref="AE421" si="1928">+IF(Q422&gt;Q421,"SUPERADA",IF(Q422=Q421,"EQUILIBRADA",IF(Q422&lt;Q421,"PARA MEJORAR")))</f>
        <v>EQUILIBRADA</v>
      </c>
      <c r="AF421" s="618"/>
      <c r="AG421" s="618"/>
      <c r="AH421" s="587"/>
      <c r="AI421" s="588"/>
      <c r="AJ421" s="421"/>
      <c r="AO421" s="422"/>
    </row>
    <row r="422" spans="1:41" ht="39.950000000000003" customHeight="1" thickBot="1" x14ac:dyDescent="0.25">
      <c r="A422" s="695"/>
      <c r="B422" s="576"/>
      <c r="C422" s="605"/>
      <c r="D422" s="606"/>
      <c r="E422" s="607"/>
      <c r="F422" s="680"/>
      <c r="G422" s="646"/>
      <c r="H422" s="647"/>
      <c r="I422" s="634"/>
      <c r="J422" s="634"/>
      <c r="K422" s="644"/>
      <c r="L422" s="615"/>
      <c r="M422" s="649"/>
      <c r="N422" s="65" t="s">
        <v>48</v>
      </c>
      <c r="O422" s="106">
        <v>0.15</v>
      </c>
      <c r="P422" s="107">
        <v>0.6</v>
      </c>
      <c r="Q422" s="107">
        <v>0.75</v>
      </c>
      <c r="R422" s="627">
        <v>0</v>
      </c>
      <c r="S422" s="109">
        <f t="shared" ref="S422" si="1929">SUM(O422:O422)*M421</f>
        <v>7.4999999999999997E-2</v>
      </c>
      <c r="T422" s="110">
        <f t="shared" ref="T422" si="1930">SUM(P422:P422)*M421</f>
        <v>0.3</v>
      </c>
      <c r="U422" s="110">
        <f t="shared" ref="U422" si="1931">SUM(Q422:Q422)*M421</f>
        <v>0.375</v>
      </c>
      <c r="V422" s="111">
        <f t="shared" ref="V422" si="1932">SUM(R422:R422)*M421</f>
        <v>0</v>
      </c>
      <c r="W422" s="112">
        <f t="shared" si="1807"/>
        <v>0.375</v>
      </c>
      <c r="X422" s="92"/>
      <c r="Y422" s="124"/>
      <c r="Z422" s="74"/>
      <c r="AA422" s="74"/>
      <c r="AB422" s="75"/>
      <c r="AC422" s="76"/>
      <c r="AD422" s="602"/>
      <c r="AE422" s="78"/>
      <c r="AF422" s="618"/>
      <c r="AG422" s="618"/>
      <c r="AH422" s="587"/>
      <c r="AI422" s="696"/>
      <c r="AJ422" s="421"/>
      <c r="AO422" s="422"/>
    </row>
    <row r="423" spans="1:41" ht="39.950000000000003" customHeight="1" x14ac:dyDescent="0.2">
      <c r="A423" s="695"/>
      <c r="B423" s="576"/>
      <c r="C423" s="697"/>
      <c r="D423" s="698"/>
      <c r="E423" s="699"/>
      <c r="F423" s="700"/>
      <c r="G423" s="701" t="s">
        <v>149</v>
      </c>
      <c r="H423" s="702">
        <v>57</v>
      </c>
      <c r="I423" s="703" t="s">
        <v>150</v>
      </c>
      <c r="J423" s="704" t="s">
        <v>151</v>
      </c>
      <c r="K423" s="694">
        <f>Z423</f>
        <v>0.3</v>
      </c>
      <c r="L423" s="705" t="s">
        <v>152</v>
      </c>
      <c r="M423" s="595">
        <v>1</v>
      </c>
      <c r="N423" s="36" t="s">
        <v>42</v>
      </c>
      <c r="O423" s="379">
        <v>0</v>
      </c>
      <c r="P423" s="249">
        <v>0</v>
      </c>
      <c r="Q423" s="250">
        <v>0.3</v>
      </c>
      <c r="R423" s="251">
        <v>1</v>
      </c>
      <c r="S423" s="41">
        <f t="shared" ref="S423" si="1933">SUM(O423:O423)*M423</f>
        <v>0</v>
      </c>
      <c r="T423" s="42">
        <f t="shared" ref="T423" si="1934">SUM(P423:P423)*M423</f>
        <v>0</v>
      </c>
      <c r="U423" s="42">
        <f t="shared" ref="U423" si="1935">SUM(Q423:Q423)*M423</f>
        <v>0.3</v>
      </c>
      <c r="V423" s="43">
        <f t="shared" ref="V423" si="1936">SUM(R423:R423)*M423</f>
        <v>1</v>
      </c>
      <c r="W423" s="44">
        <f t="shared" si="1807"/>
        <v>1</v>
      </c>
      <c r="X423" s="117">
        <f>+S424</f>
        <v>0</v>
      </c>
      <c r="Y423" s="46">
        <f t="shared" ref="Y423:AB423" si="1937">+T424</f>
        <v>0</v>
      </c>
      <c r="Z423" s="47">
        <f t="shared" si="1937"/>
        <v>0.3</v>
      </c>
      <c r="AA423" s="47">
        <f t="shared" si="1937"/>
        <v>0</v>
      </c>
      <c r="AB423" s="48">
        <f t="shared" si="1937"/>
        <v>0.3</v>
      </c>
      <c r="AC423" s="706"/>
      <c r="AD423" s="570" t="s">
        <v>153</v>
      </c>
      <c r="AE423" s="51" t="str">
        <f t="shared" ref="AE423" si="1938">+IF(Q424&gt;Q423,"SUPERADA",IF(Q424=Q423,"EQUILIBRADA",IF(Q424&lt;Q423,"PARA MEJORAR")))</f>
        <v>EQUILIBRADA</v>
      </c>
      <c r="AF423" s="51" t="str">
        <f>IF(COUNTIF(AE423:AE424,"PARA MEJORAR")&gt;=1,"PARA MEJORAR","BIEN")</f>
        <v>BIEN</v>
      </c>
      <c r="AG423" s="51"/>
      <c r="AH423" s="587"/>
      <c r="AI423" s="707"/>
      <c r="AJ423" s="238"/>
      <c r="AK423" s="239"/>
      <c r="AL423" s="239"/>
      <c r="AM423" s="239"/>
      <c r="AN423" s="239"/>
      <c r="AO423" s="240"/>
    </row>
    <row r="424" spans="1:41" ht="39.950000000000003" customHeight="1" thickBot="1" x14ac:dyDescent="0.25">
      <c r="A424" s="695"/>
      <c r="B424" s="708"/>
      <c r="C424" s="709"/>
      <c r="D424" s="710"/>
      <c r="E424" s="711"/>
      <c r="F424" s="712"/>
      <c r="G424" s="713"/>
      <c r="H424" s="633"/>
      <c r="I424" s="714"/>
      <c r="J424" s="715"/>
      <c r="K424" s="648"/>
      <c r="L424" s="716"/>
      <c r="M424" s="649"/>
      <c r="N424" s="65" t="s">
        <v>48</v>
      </c>
      <c r="O424" s="388">
        <v>0</v>
      </c>
      <c r="P424" s="257">
        <v>0</v>
      </c>
      <c r="Q424" s="182">
        <v>0.3</v>
      </c>
      <c r="R424" s="258">
        <v>0</v>
      </c>
      <c r="S424" s="109">
        <f t="shared" ref="S424" si="1939">SUM(O424:O424)*M423</f>
        <v>0</v>
      </c>
      <c r="T424" s="110">
        <f t="shared" ref="T424" si="1940">SUM(P424:P424)*M423</f>
        <v>0</v>
      </c>
      <c r="U424" s="110">
        <f t="shared" ref="U424" si="1941">SUM(Q424:Q424)*M423</f>
        <v>0.3</v>
      </c>
      <c r="V424" s="111">
        <f t="shared" ref="V424" si="1942">SUM(R424:R424)*M423</f>
        <v>0</v>
      </c>
      <c r="W424" s="112">
        <f t="shared" si="1807"/>
        <v>0.3</v>
      </c>
      <c r="X424" s="122"/>
      <c r="Y424" s="124"/>
      <c r="Z424" s="125"/>
      <c r="AA424" s="125"/>
      <c r="AB424" s="126"/>
      <c r="AC424" s="706"/>
      <c r="AD424" s="602"/>
      <c r="AE424" s="78"/>
      <c r="AF424" s="79"/>
      <c r="AG424" s="79"/>
      <c r="AH424" s="717"/>
      <c r="AI424" s="707"/>
      <c r="AJ424" s="97"/>
      <c r="AK424" s="98"/>
      <c r="AL424" s="98"/>
      <c r="AM424" s="98"/>
      <c r="AN424" s="98"/>
      <c r="AO424" s="99"/>
    </row>
    <row r="425" spans="1:41" ht="39.950000000000003" customHeight="1" x14ac:dyDescent="0.2">
      <c r="A425" s="718" t="s">
        <v>34</v>
      </c>
      <c r="B425" s="719" t="s">
        <v>514</v>
      </c>
      <c r="C425" s="720">
        <v>26</v>
      </c>
      <c r="D425" s="721" t="s">
        <v>515</v>
      </c>
      <c r="E425" s="722">
        <v>31</v>
      </c>
      <c r="F425" s="721" t="s">
        <v>516</v>
      </c>
      <c r="G425" s="723" t="s">
        <v>517</v>
      </c>
      <c r="H425" s="724">
        <v>58</v>
      </c>
      <c r="I425" s="725" t="s">
        <v>518</v>
      </c>
      <c r="J425" s="725" t="s">
        <v>519</v>
      </c>
      <c r="K425" s="726">
        <f>AB425</f>
        <v>0.9</v>
      </c>
      <c r="L425" s="727" t="s">
        <v>520</v>
      </c>
      <c r="M425" s="728">
        <v>0.2</v>
      </c>
      <c r="N425" s="36" t="s">
        <v>42</v>
      </c>
      <c r="O425" s="37">
        <v>1</v>
      </c>
      <c r="P425" s="38">
        <v>1</v>
      </c>
      <c r="Q425" s="38">
        <v>1</v>
      </c>
      <c r="R425" s="116">
        <v>1</v>
      </c>
      <c r="S425" s="41">
        <f t="shared" ref="S425" si="1943">SUM(O425:O425)*M425</f>
        <v>0.2</v>
      </c>
      <c r="T425" s="42">
        <f t="shared" ref="T425" si="1944">SUM(P425:P425)*M425</f>
        <v>0.2</v>
      </c>
      <c r="U425" s="42">
        <f t="shared" ref="U425" si="1945">SUM(Q425:Q425)*M425</f>
        <v>0.2</v>
      </c>
      <c r="V425" s="43">
        <f t="shared" ref="V425" si="1946">SUM(R425:R425)*M425</f>
        <v>0.2</v>
      </c>
      <c r="W425" s="44">
        <f t="shared" si="1807"/>
        <v>0.2</v>
      </c>
      <c r="X425" s="313">
        <f>+S426+S428+S430+S432</f>
        <v>0.9</v>
      </c>
      <c r="Y425" s="274">
        <f t="shared" ref="Y425:AB425" si="1947">+T426+T428+T430+T432</f>
        <v>0.9</v>
      </c>
      <c r="Z425" s="275">
        <f t="shared" si="1947"/>
        <v>0.9</v>
      </c>
      <c r="AA425" s="275">
        <f t="shared" si="1947"/>
        <v>0</v>
      </c>
      <c r="AB425" s="314">
        <f t="shared" si="1947"/>
        <v>0.9</v>
      </c>
      <c r="AC425" s="277" t="s">
        <v>521</v>
      </c>
      <c r="AD425" s="729" t="s">
        <v>522</v>
      </c>
      <c r="AE425" s="51" t="str">
        <f t="shared" ref="AE425" si="1948">+IF(Q426&gt;Q425,"SUPERADA",IF(Q426=Q425,"EQUILIBRADA",IF(Q426&lt;Q425,"PARA MEJORAR")))</f>
        <v>EQUILIBRADA</v>
      </c>
      <c r="AF425" s="51" t="str">
        <f>IF(COUNTIF(AE425:AE432,"PARA MEJORAR")&gt;=1,"PARA MEJORAR","BIEN")</f>
        <v>BIEN</v>
      </c>
      <c r="AG425" s="51" t="str">
        <f>IF(COUNTIF(AF425:AF432,"PARA MEJORAR")&gt;=1,"PARA MEJORAR","BIEN")</f>
        <v>BIEN</v>
      </c>
      <c r="AH425" s="51" t="str">
        <f>IF(COUNTIF(AG425:AG510,"PARA MEJORAR")&gt;=1,"PARA MEJORAR","BIEN")</f>
        <v>PARA MEJORAR</v>
      </c>
      <c r="AI425" s="730" t="s">
        <v>523</v>
      </c>
      <c r="AJ425" s="221"/>
      <c r="AK425" s="222"/>
      <c r="AL425" s="222"/>
      <c r="AM425" s="222"/>
      <c r="AN425" s="222"/>
      <c r="AO425" s="223"/>
    </row>
    <row r="426" spans="1:41" ht="39.950000000000003" customHeight="1" thickBot="1" x14ac:dyDescent="0.25">
      <c r="A426" s="731"/>
      <c r="B426" s="732"/>
      <c r="C426" s="733"/>
      <c r="D426" s="734"/>
      <c r="E426" s="735"/>
      <c r="F426" s="734"/>
      <c r="G426" s="736"/>
      <c r="H426" s="737"/>
      <c r="I426" s="738"/>
      <c r="J426" s="738"/>
      <c r="K426" s="739"/>
      <c r="L426" s="740"/>
      <c r="M426" s="741"/>
      <c r="N426" s="65" t="s">
        <v>48</v>
      </c>
      <c r="O426" s="67">
        <v>1</v>
      </c>
      <c r="P426" s="67">
        <v>1</v>
      </c>
      <c r="Q426" s="67">
        <v>1</v>
      </c>
      <c r="R426" s="96">
        <v>0</v>
      </c>
      <c r="S426" s="68">
        <f t="shared" ref="S426" si="1949">SUM(O426:O426)*M425</f>
        <v>0.2</v>
      </c>
      <c r="T426" s="69">
        <f t="shared" ref="T426" si="1950">SUM(P426:P426)*M425</f>
        <v>0.2</v>
      </c>
      <c r="U426" s="69">
        <f t="shared" ref="U426" si="1951">SUM(Q426:Q426)*M425</f>
        <v>0.2</v>
      </c>
      <c r="V426" s="70">
        <f t="shared" ref="V426" si="1952">SUM(R426:R426)*M425</f>
        <v>0</v>
      </c>
      <c r="W426" s="71">
        <f t="shared" si="1807"/>
        <v>0.2</v>
      </c>
      <c r="X426" s="272"/>
      <c r="Y426" s="288"/>
      <c r="Z426" s="289"/>
      <c r="AA426" s="289"/>
      <c r="AB426" s="320"/>
      <c r="AC426" s="290"/>
      <c r="AD426" s="742"/>
      <c r="AE426" s="78"/>
      <c r="AF426" s="79"/>
      <c r="AG426" s="79"/>
      <c r="AH426" s="79"/>
      <c r="AI426" s="743"/>
      <c r="AJ426" s="97"/>
      <c r="AK426" s="98"/>
      <c r="AL426" s="98"/>
      <c r="AM426" s="98"/>
      <c r="AN426" s="98"/>
      <c r="AO426" s="99"/>
    </row>
    <row r="427" spans="1:41" ht="39.950000000000003" customHeight="1" x14ac:dyDescent="0.2">
      <c r="A427" s="731"/>
      <c r="B427" s="732"/>
      <c r="C427" s="733"/>
      <c r="D427" s="734"/>
      <c r="E427" s="735"/>
      <c r="F427" s="734"/>
      <c r="G427" s="736"/>
      <c r="H427" s="737"/>
      <c r="I427" s="738"/>
      <c r="J427" s="738"/>
      <c r="K427" s="739"/>
      <c r="L427" s="744" t="s">
        <v>524</v>
      </c>
      <c r="M427" s="745">
        <v>0.2</v>
      </c>
      <c r="N427" s="36" t="s">
        <v>42</v>
      </c>
      <c r="O427" s="226">
        <v>0.2</v>
      </c>
      <c r="P427" s="195">
        <v>0.4</v>
      </c>
      <c r="Q427" s="195">
        <v>1</v>
      </c>
      <c r="R427" s="196">
        <v>1</v>
      </c>
      <c r="S427" s="88">
        <f t="shared" ref="S427" si="1953">SUM(O427:O427)*M427</f>
        <v>4.0000000000000008E-2</v>
      </c>
      <c r="T427" s="89">
        <f t="shared" ref="T427" si="1954">SUM(P427:P427)*M427</f>
        <v>8.0000000000000016E-2</v>
      </c>
      <c r="U427" s="89">
        <f t="shared" ref="U427" si="1955">SUM(Q427:Q427)*M427</f>
        <v>0.2</v>
      </c>
      <c r="V427" s="90">
        <f t="shared" ref="V427" si="1956">SUM(R427:R427)*M427</f>
        <v>0.2</v>
      </c>
      <c r="W427" s="91">
        <f t="shared" si="1807"/>
        <v>0.2</v>
      </c>
      <c r="X427" s="272"/>
      <c r="Y427" s="288"/>
      <c r="Z427" s="289"/>
      <c r="AA427" s="289"/>
      <c r="AB427" s="320"/>
      <c r="AC427" s="290"/>
      <c r="AD427" s="742"/>
      <c r="AE427" s="51" t="str">
        <f t="shared" ref="AE427" si="1957">+IF(Q428&gt;Q427,"SUPERADA",IF(Q428=Q427,"EQUILIBRADA",IF(Q428&lt;Q427,"PARA MEJORAR")))</f>
        <v>EQUILIBRADA</v>
      </c>
      <c r="AF427" s="79"/>
      <c r="AG427" s="79"/>
      <c r="AH427" s="79"/>
      <c r="AI427" s="743"/>
      <c r="AJ427" s="97"/>
      <c r="AK427" s="98"/>
      <c r="AL427" s="98"/>
      <c r="AM427" s="98"/>
      <c r="AN427" s="98"/>
      <c r="AO427" s="99"/>
    </row>
    <row r="428" spans="1:41" ht="39.950000000000003" customHeight="1" thickBot="1" x14ac:dyDescent="0.25">
      <c r="A428" s="731"/>
      <c r="B428" s="732"/>
      <c r="C428" s="733"/>
      <c r="D428" s="734"/>
      <c r="E428" s="735"/>
      <c r="F428" s="734"/>
      <c r="G428" s="736"/>
      <c r="H428" s="737"/>
      <c r="I428" s="738"/>
      <c r="J428" s="738"/>
      <c r="K428" s="739"/>
      <c r="L428" s="746"/>
      <c r="M428" s="741"/>
      <c r="N428" s="65" t="s">
        <v>48</v>
      </c>
      <c r="O428" s="67">
        <v>1</v>
      </c>
      <c r="P428" s="67">
        <v>1</v>
      </c>
      <c r="Q428" s="67">
        <v>1</v>
      </c>
      <c r="R428" s="96">
        <v>0</v>
      </c>
      <c r="S428" s="68">
        <f t="shared" ref="S428" si="1958">SUM(O428:O428)*M427</f>
        <v>0.2</v>
      </c>
      <c r="T428" s="69">
        <f t="shared" ref="T428" si="1959">SUM(P428:P428)*M427</f>
        <v>0.2</v>
      </c>
      <c r="U428" s="69">
        <f t="shared" ref="U428" si="1960">SUM(Q428:Q428)*M427</f>
        <v>0.2</v>
      </c>
      <c r="V428" s="70">
        <f t="shared" ref="V428" si="1961">SUM(R428:R428)*M427</f>
        <v>0</v>
      </c>
      <c r="W428" s="71">
        <f t="shared" si="1807"/>
        <v>0.2</v>
      </c>
      <c r="X428" s="272"/>
      <c r="Y428" s="288"/>
      <c r="Z428" s="289"/>
      <c r="AA428" s="289"/>
      <c r="AB428" s="320"/>
      <c r="AC428" s="290"/>
      <c r="AD428" s="742"/>
      <c r="AE428" s="78"/>
      <c r="AF428" s="79"/>
      <c r="AG428" s="79"/>
      <c r="AH428" s="79"/>
      <c r="AI428" s="743"/>
      <c r="AJ428" s="97"/>
      <c r="AK428" s="98"/>
      <c r="AL428" s="98"/>
      <c r="AM428" s="98"/>
      <c r="AN428" s="98"/>
      <c r="AO428" s="99"/>
    </row>
    <row r="429" spans="1:41" ht="39.950000000000003" customHeight="1" x14ac:dyDescent="0.2">
      <c r="A429" s="731"/>
      <c r="B429" s="732"/>
      <c r="C429" s="733"/>
      <c r="D429" s="734"/>
      <c r="E429" s="735"/>
      <c r="F429" s="734"/>
      <c r="G429" s="736"/>
      <c r="H429" s="737"/>
      <c r="I429" s="738"/>
      <c r="J429" s="738"/>
      <c r="K429" s="739"/>
      <c r="L429" s="747" t="s">
        <v>525</v>
      </c>
      <c r="M429" s="745">
        <v>0.4</v>
      </c>
      <c r="N429" s="36" t="s">
        <v>42</v>
      </c>
      <c r="O429" s="226">
        <v>0</v>
      </c>
      <c r="P429" s="195">
        <v>0.1</v>
      </c>
      <c r="Q429" s="195">
        <v>1</v>
      </c>
      <c r="R429" s="196">
        <v>1</v>
      </c>
      <c r="S429" s="88">
        <f t="shared" ref="S429" si="1962">SUM(O429:O429)*M429</f>
        <v>0</v>
      </c>
      <c r="T429" s="89">
        <f t="shared" ref="T429" si="1963">SUM(P429:P429)*M429</f>
        <v>4.0000000000000008E-2</v>
      </c>
      <c r="U429" s="89">
        <f t="shared" ref="U429" si="1964">SUM(Q429:Q429)*M429</f>
        <v>0.4</v>
      </c>
      <c r="V429" s="90">
        <f t="shared" ref="V429" si="1965">SUM(R429:R429)*M429</f>
        <v>0.4</v>
      </c>
      <c r="W429" s="91">
        <f t="shared" si="1807"/>
        <v>0.4</v>
      </c>
      <c r="X429" s="272"/>
      <c r="Y429" s="288"/>
      <c r="Z429" s="289"/>
      <c r="AA429" s="289"/>
      <c r="AB429" s="320"/>
      <c r="AC429" s="290"/>
      <c r="AD429" s="742"/>
      <c r="AE429" s="51" t="str">
        <f t="shared" ref="AE429" si="1966">+IF(Q430&gt;Q429,"SUPERADA",IF(Q430=Q429,"EQUILIBRADA",IF(Q430&lt;Q429,"PARA MEJORAR")))</f>
        <v>EQUILIBRADA</v>
      </c>
      <c r="AF429" s="79"/>
      <c r="AG429" s="79"/>
      <c r="AH429" s="79"/>
      <c r="AI429" s="743"/>
      <c r="AJ429" s="97"/>
      <c r="AK429" s="98"/>
      <c r="AL429" s="98"/>
      <c r="AM429" s="98"/>
      <c r="AN429" s="98"/>
      <c r="AO429" s="99"/>
    </row>
    <row r="430" spans="1:41" ht="39.950000000000003" customHeight="1" thickBot="1" x14ac:dyDescent="0.25">
      <c r="A430" s="731"/>
      <c r="B430" s="732"/>
      <c r="C430" s="733"/>
      <c r="D430" s="734"/>
      <c r="E430" s="735"/>
      <c r="F430" s="734"/>
      <c r="G430" s="736"/>
      <c r="H430" s="737"/>
      <c r="I430" s="738"/>
      <c r="J430" s="738"/>
      <c r="K430" s="739"/>
      <c r="L430" s="746"/>
      <c r="M430" s="741"/>
      <c r="N430" s="65" t="s">
        <v>48</v>
      </c>
      <c r="O430" s="67">
        <v>1</v>
      </c>
      <c r="P430" s="67">
        <v>1</v>
      </c>
      <c r="Q430" s="67">
        <v>1</v>
      </c>
      <c r="R430" s="96">
        <v>0</v>
      </c>
      <c r="S430" s="68">
        <f t="shared" ref="S430" si="1967">SUM(O430:O430)*M429</f>
        <v>0.4</v>
      </c>
      <c r="T430" s="69">
        <f t="shared" ref="T430" si="1968">SUM(P430:P430)*M429</f>
        <v>0.4</v>
      </c>
      <c r="U430" s="69">
        <f t="shared" ref="U430" si="1969">SUM(Q430:Q430)*M429</f>
        <v>0.4</v>
      </c>
      <c r="V430" s="70">
        <f t="shared" ref="V430" si="1970">SUM(R430:R430)*M429</f>
        <v>0</v>
      </c>
      <c r="W430" s="71">
        <f t="shared" si="1807"/>
        <v>0.4</v>
      </c>
      <c r="X430" s="272"/>
      <c r="Y430" s="288"/>
      <c r="Z430" s="289"/>
      <c r="AA430" s="289"/>
      <c r="AB430" s="320"/>
      <c r="AC430" s="290"/>
      <c r="AD430" s="742"/>
      <c r="AE430" s="78"/>
      <c r="AF430" s="79"/>
      <c r="AG430" s="79"/>
      <c r="AH430" s="79"/>
      <c r="AI430" s="743"/>
      <c r="AJ430" s="97"/>
      <c r="AK430" s="98"/>
      <c r="AL430" s="98"/>
      <c r="AM430" s="98"/>
      <c r="AN430" s="98"/>
      <c r="AO430" s="99"/>
    </row>
    <row r="431" spans="1:41" ht="39.950000000000003" customHeight="1" x14ac:dyDescent="0.2">
      <c r="A431" s="731"/>
      <c r="B431" s="732"/>
      <c r="C431" s="733"/>
      <c r="D431" s="734"/>
      <c r="E431" s="735"/>
      <c r="F431" s="734"/>
      <c r="G431" s="736"/>
      <c r="H431" s="737"/>
      <c r="I431" s="738"/>
      <c r="J431" s="738"/>
      <c r="K431" s="739"/>
      <c r="L431" s="747" t="s">
        <v>526</v>
      </c>
      <c r="M431" s="745">
        <v>0.2</v>
      </c>
      <c r="N431" s="36" t="s">
        <v>42</v>
      </c>
      <c r="O431" s="226">
        <v>0</v>
      </c>
      <c r="P431" s="195">
        <v>0</v>
      </c>
      <c r="Q431" s="195">
        <v>0</v>
      </c>
      <c r="R431" s="196">
        <v>1</v>
      </c>
      <c r="S431" s="88">
        <f t="shared" ref="S431" si="1971">SUM(O431:O431)*M431</f>
        <v>0</v>
      </c>
      <c r="T431" s="89">
        <f t="shared" ref="T431" si="1972">SUM(P431:P431)*M431</f>
        <v>0</v>
      </c>
      <c r="U431" s="89">
        <f t="shared" ref="U431" si="1973">SUM(Q431:Q431)*M431</f>
        <v>0</v>
      </c>
      <c r="V431" s="90">
        <f t="shared" ref="V431" si="1974">SUM(R431:R431)*M431</f>
        <v>0.2</v>
      </c>
      <c r="W431" s="91">
        <f t="shared" si="1807"/>
        <v>0.2</v>
      </c>
      <c r="X431" s="272"/>
      <c r="Y431" s="288"/>
      <c r="Z431" s="289"/>
      <c r="AA431" s="289"/>
      <c r="AB431" s="320"/>
      <c r="AC431" s="290"/>
      <c r="AD431" s="742"/>
      <c r="AE431" s="51" t="str">
        <f t="shared" ref="AE431" si="1975">+IF(Q432&gt;Q431,"SUPERADA",IF(Q432=Q431,"EQUILIBRADA",IF(Q432&lt;Q431,"PARA MEJORAR")))</f>
        <v>SUPERADA</v>
      </c>
      <c r="AF431" s="79"/>
      <c r="AG431" s="79"/>
      <c r="AH431" s="79"/>
      <c r="AI431" s="743"/>
      <c r="AJ431" s="97"/>
      <c r="AK431" s="98"/>
      <c r="AL431" s="98"/>
      <c r="AM431" s="98"/>
      <c r="AN431" s="98"/>
      <c r="AO431" s="99"/>
    </row>
    <row r="432" spans="1:41" ht="39.950000000000003" customHeight="1" thickBot="1" x14ac:dyDescent="0.25">
      <c r="A432" s="731"/>
      <c r="B432" s="732"/>
      <c r="C432" s="733"/>
      <c r="D432" s="734"/>
      <c r="E432" s="735"/>
      <c r="F432" s="734"/>
      <c r="G432" s="736"/>
      <c r="H432" s="737"/>
      <c r="I432" s="738"/>
      <c r="J432" s="738"/>
      <c r="K432" s="739"/>
      <c r="L432" s="744"/>
      <c r="M432" s="748"/>
      <c r="N432" s="65" t="s">
        <v>48</v>
      </c>
      <c r="O432" s="67">
        <v>0.5</v>
      </c>
      <c r="P432" s="67">
        <v>0.5</v>
      </c>
      <c r="Q432" s="67">
        <v>0.5</v>
      </c>
      <c r="R432" s="96">
        <v>0</v>
      </c>
      <c r="S432" s="109">
        <f t="shared" ref="S432" si="1976">SUM(O432:O432)*M431</f>
        <v>0.1</v>
      </c>
      <c r="T432" s="110">
        <f t="shared" ref="T432" si="1977">SUM(P432:P432)*M431</f>
        <v>0.1</v>
      </c>
      <c r="U432" s="110">
        <f t="shared" ref="U432" si="1978">SUM(Q432:Q432)*M431</f>
        <v>0.1</v>
      </c>
      <c r="V432" s="111">
        <f t="shared" ref="V432" si="1979">SUM(R432:R432)*M431</f>
        <v>0</v>
      </c>
      <c r="W432" s="112">
        <f t="shared" si="1807"/>
        <v>0.1</v>
      </c>
      <c r="X432" s="326"/>
      <c r="Y432" s="328"/>
      <c r="Z432" s="329"/>
      <c r="AA432" s="329"/>
      <c r="AB432" s="330"/>
      <c r="AC432" s="290"/>
      <c r="AD432" s="742"/>
      <c r="AE432" s="78"/>
      <c r="AF432" s="78"/>
      <c r="AG432" s="79"/>
      <c r="AH432" s="79"/>
      <c r="AI432" s="743"/>
      <c r="AJ432" s="97"/>
      <c r="AK432" s="98"/>
      <c r="AL432" s="98"/>
      <c r="AM432" s="98"/>
      <c r="AN432" s="98"/>
      <c r="AO432" s="99"/>
    </row>
    <row r="433" spans="1:41" ht="39.950000000000003" customHeight="1" x14ac:dyDescent="0.2">
      <c r="A433" s="731"/>
      <c r="B433" s="732"/>
      <c r="C433" s="733"/>
      <c r="D433" s="734"/>
      <c r="E433" s="735"/>
      <c r="F433" s="734"/>
      <c r="G433" s="723" t="s">
        <v>527</v>
      </c>
      <c r="H433" s="724">
        <v>59</v>
      </c>
      <c r="I433" s="725" t="s">
        <v>518</v>
      </c>
      <c r="J433" s="725" t="s">
        <v>519</v>
      </c>
      <c r="K433" s="726">
        <f>AB433</f>
        <v>0.76</v>
      </c>
      <c r="L433" s="727" t="s">
        <v>520</v>
      </c>
      <c r="M433" s="728">
        <v>0.2</v>
      </c>
      <c r="N433" s="36" t="s">
        <v>42</v>
      </c>
      <c r="O433" s="37">
        <v>1</v>
      </c>
      <c r="P433" s="38">
        <v>1</v>
      </c>
      <c r="Q433" s="38">
        <v>1</v>
      </c>
      <c r="R433" s="116">
        <v>1</v>
      </c>
      <c r="S433" s="41">
        <f t="shared" ref="S433" si="1980">SUM(O433:O433)*M433</f>
        <v>0.2</v>
      </c>
      <c r="T433" s="42">
        <f t="shared" ref="T433" si="1981">SUM(P433:P433)*M433</f>
        <v>0.2</v>
      </c>
      <c r="U433" s="42">
        <f t="shared" ref="U433" si="1982">SUM(Q433:Q433)*M433</f>
        <v>0.2</v>
      </c>
      <c r="V433" s="43">
        <f t="shared" ref="V433" si="1983">SUM(R433:R433)*M433</f>
        <v>0.2</v>
      </c>
      <c r="W433" s="44">
        <f t="shared" si="1807"/>
        <v>0.2</v>
      </c>
      <c r="X433" s="272">
        <f>+S434+S436+S438+S440</f>
        <v>0.36000000000000004</v>
      </c>
      <c r="Y433" s="288">
        <f t="shared" ref="Y433:AB433" si="1984">+T434+T436+T438+T440</f>
        <v>0.68000000000000016</v>
      </c>
      <c r="Z433" s="289">
        <f t="shared" si="1984"/>
        <v>0.76</v>
      </c>
      <c r="AA433" s="289">
        <f t="shared" si="1984"/>
        <v>0</v>
      </c>
      <c r="AB433" s="320">
        <f t="shared" si="1984"/>
        <v>0.76</v>
      </c>
      <c r="AC433" s="290"/>
      <c r="AD433" s="742"/>
      <c r="AE433" s="51" t="str">
        <f t="shared" ref="AE433" si="1985">+IF(Q434&gt;Q433,"SUPERADA",IF(Q434=Q433,"EQUILIBRADA",IF(Q434&lt;Q433,"PARA MEJORAR")))</f>
        <v>EQUILIBRADA</v>
      </c>
      <c r="AF433" s="51" t="str">
        <f>IF(COUNTIF(AE433:AE440,"PARA MEJORAR")&gt;=1,"PARA MEJORAR","BIEN")</f>
        <v>PARA MEJORAR</v>
      </c>
      <c r="AG433" s="79"/>
      <c r="AH433" s="79"/>
      <c r="AI433" s="743"/>
      <c r="AJ433" s="97"/>
      <c r="AK433" s="98"/>
      <c r="AL433" s="98"/>
      <c r="AM433" s="98"/>
      <c r="AN433" s="98"/>
      <c r="AO433" s="99"/>
    </row>
    <row r="434" spans="1:41" ht="39.950000000000003" customHeight="1" thickBot="1" x14ac:dyDescent="0.25">
      <c r="A434" s="731"/>
      <c r="B434" s="732"/>
      <c r="C434" s="733"/>
      <c r="D434" s="734"/>
      <c r="E434" s="735"/>
      <c r="F434" s="734"/>
      <c r="G434" s="736"/>
      <c r="H434" s="737"/>
      <c r="I434" s="738"/>
      <c r="J434" s="738"/>
      <c r="K434" s="739"/>
      <c r="L434" s="740"/>
      <c r="M434" s="741"/>
      <c r="N434" s="65" t="s">
        <v>48</v>
      </c>
      <c r="O434" s="67">
        <v>1</v>
      </c>
      <c r="P434" s="67">
        <v>1</v>
      </c>
      <c r="Q434" s="67">
        <v>1</v>
      </c>
      <c r="R434" s="96">
        <v>0</v>
      </c>
      <c r="S434" s="68">
        <f t="shared" ref="S434" si="1986">SUM(O434:O434)*M433</f>
        <v>0.2</v>
      </c>
      <c r="T434" s="69">
        <f t="shared" ref="T434" si="1987">SUM(P434:P434)*M433</f>
        <v>0.2</v>
      </c>
      <c r="U434" s="69">
        <f t="shared" ref="U434" si="1988">SUM(Q434:Q434)*M433</f>
        <v>0.2</v>
      </c>
      <c r="V434" s="70">
        <f t="shared" ref="V434" si="1989">SUM(R434:R434)*M433</f>
        <v>0</v>
      </c>
      <c r="W434" s="71">
        <f t="shared" si="1807"/>
        <v>0.2</v>
      </c>
      <c r="X434" s="272"/>
      <c r="Y434" s="288"/>
      <c r="Z434" s="289"/>
      <c r="AA434" s="289"/>
      <c r="AB434" s="320"/>
      <c r="AC434" s="290"/>
      <c r="AD434" s="742"/>
      <c r="AE434" s="78"/>
      <c r="AF434" s="79"/>
      <c r="AG434" s="79"/>
      <c r="AH434" s="79"/>
      <c r="AI434" s="743"/>
      <c r="AJ434" s="97"/>
      <c r="AK434" s="98"/>
      <c r="AL434" s="98"/>
      <c r="AM434" s="98"/>
      <c r="AN434" s="98"/>
      <c r="AO434" s="99"/>
    </row>
    <row r="435" spans="1:41" ht="39.950000000000003" customHeight="1" x14ac:dyDescent="0.2">
      <c r="A435" s="731"/>
      <c r="B435" s="732"/>
      <c r="C435" s="733"/>
      <c r="D435" s="734"/>
      <c r="E435" s="735"/>
      <c r="F435" s="734"/>
      <c r="G435" s="736"/>
      <c r="H435" s="737"/>
      <c r="I435" s="738"/>
      <c r="J435" s="738"/>
      <c r="K435" s="739"/>
      <c r="L435" s="744" t="s">
        <v>524</v>
      </c>
      <c r="M435" s="745">
        <v>0.2</v>
      </c>
      <c r="N435" s="36" t="s">
        <v>42</v>
      </c>
      <c r="O435" s="226">
        <v>0.4</v>
      </c>
      <c r="P435" s="195">
        <v>0.8</v>
      </c>
      <c r="Q435" s="195">
        <v>1</v>
      </c>
      <c r="R435" s="196">
        <v>1</v>
      </c>
      <c r="S435" s="88">
        <f t="shared" ref="S435" si="1990">SUM(O435:O435)*M435</f>
        <v>8.0000000000000016E-2</v>
      </c>
      <c r="T435" s="89">
        <f t="shared" ref="T435" si="1991">SUM(P435:P435)*M435</f>
        <v>0.16000000000000003</v>
      </c>
      <c r="U435" s="89">
        <f t="shared" ref="U435" si="1992">SUM(Q435:Q435)*M435</f>
        <v>0.2</v>
      </c>
      <c r="V435" s="90">
        <f t="shared" ref="V435" si="1993">SUM(R435:R435)*M435</f>
        <v>0.2</v>
      </c>
      <c r="W435" s="91">
        <f t="shared" si="1807"/>
        <v>0.2</v>
      </c>
      <c r="X435" s="272"/>
      <c r="Y435" s="288"/>
      <c r="Z435" s="289"/>
      <c r="AA435" s="289"/>
      <c r="AB435" s="320"/>
      <c r="AC435" s="290"/>
      <c r="AD435" s="742"/>
      <c r="AE435" s="51" t="str">
        <f t="shared" ref="AE435" si="1994">+IF(Q436&gt;Q435,"SUPERADA",IF(Q436=Q435,"EQUILIBRADA",IF(Q436&lt;Q435,"PARA MEJORAR")))</f>
        <v>EQUILIBRADA</v>
      </c>
      <c r="AF435" s="79"/>
      <c r="AG435" s="79"/>
      <c r="AH435" s="79"/>
      <c r="AI435" s="743"/>
      <c r="AJ435" s="97"/>
      <c r="AK435" s="98"/>
      <c r="AL435" s="98"/>
      <c r="AM435" s="98"/>
      <c r="AN435" s="98"/>
      <c r="AO435" s="99"/>
    </row>
    <row r="436" spans="1:41" ht="39.950000000000003" customHeight="1" thickBot="1" x14ac:dyDescent="0.25">
      <c r="A436" s="731"/>
      <c r="B436" s="732"/>
      <c r="C436" s="733"/>
      <c r="D436" s="734"/>
      <c r="E436" s="735"/>
      <c r="F436" s="734"/>
      <c r="G436" s="736"/>
      <c r="H436" s="737"/>
      <c r="I436" s="738"/>
      <c r="J436" s="738"/>
      <c r="K436" s="739"/>
      <c r="L436" s="746"/>
      <c r="M436" s="741"/>
      <c r="N436" s="65" t="s">
        <v>48</v>
      </c>
      <c r="O436" s="67">
        <v>0.4</v>
      </c>
      <c r="P436" s="67">
        <v>0.8</v>
      </c>
      <c r="Q436" s="67">
        <v>1</v>
      </c>
      <c r="R436" s="96">
        <v>0</v>
      </c>
      <c r="S436" s="68">
        <f t="shared" ref="S436" si="1995">SUM(O436:O436)*M435</f>
        <v>8.0000000000000016E-2</v>
      </c>
      <c r="T436" s="69">
        <f t="shared" ref="T436" si="1996">SUM(P436:P436)*M435</f>
        <v>0.16000000000000003</v>
      </c>
      <c r="U436" s="69">
        <f t="shared" ref="U436" si="1997">SUM(Q436:Q436)*M435</f>
        <v>0.2</v>
      </c>
      <c r="V436" s="70">
        <f t="shared" ref="V436" si="1998">SUM(R436:R436)*M435</f>
        <v>0</v>
      </c>
      <c r="W436" s="71">
        <f t="shared" si="1807"/>
        <v>0.2</v>
      </c>
      <c r="X436" s="272"/>
      <c r="Y436" s="288"/>
      <c r="Z436" s="289"/>
      <c r="AA436" s="289"/>
      <c r="AB436" s="320"/>
      <c r="AC436" s="290"/>
      <c r="AD436" s="742"/>
      <c r="AE436" s="78"/>
      <c r="AF436" s="79"/>
      <c r="AG436" s="79"/>
      <c r="AH436" s="79"/>
      <c r="AI436" s="743"/>
      <c r="AJ436" s="97"/>
      <c r="AK436" s="98"/>
      <c r="AL436" s="98"/>
      <c r="AM436" s="98"/>
      <c r="AN436" s="98"/>
      <c r="AO436" s="99"/>
    </row>
    <row r="437" spans="1:41" ht="39.950000000000003" customHeight="1" x14ac:dyDescent="0.2">
      <c r="A437" s="731"/>
      <c r="B437" s="732"/>
      <c r="C437" s="733"/>
      <c r="D437" s="734"/>
      <c r="E437" s="735"/>
      <c r="F437" s="734"/>
      <c r="G437" s="736"/>
      <c r="H437" s="737"/>
      <c r="I437" s="738"/>
      <c r="J437" s="738"/>
      <c r="K437" s="739"/>
      <c r="L437" s="747" t="s">
        <v>525</v>
      </c>
      <c r="M437" s="745">
        <v>0.4</v>
      </c>
      <c r="N437" s="36" t="s">
        <v>42</v>
      </c>
      <c r="O437" s="226">
        <v>0.2</v>
      </c>
      <c r="P437" s="195">
        <v>1</v>
      </c>
      <c r="Q437" s="195">
        <v>1</v>
      </c>
      <c r="R437" s="196">
        <v>1</v>
      </c>
      <c r="S437" s="88">
        <f t="shared" ref="S437" si="1999">SUM(O437:O437)*M437</f>
        <v>8.0000000000000016E-2</v>
      </c>
      <c r="T437" s="89">
        <f t="shared" ref="T437" si="2000">SUM(P437:P437)*M437</f>
        <v>0.4</v>
      </c>
      <c r="U437" s="89">
        <f t="shared" ref="U437" si="2001">SUM(Q437:Q437)*M437</f>
        <v>0.4</v>
      </c>
      <c r="V437" s="90">
        <f t="shared" ref="V437" si="2002">SUM(R437:R437)*M437</f>
        <v>0.4</v>
      </c>
      <c r="W437" s="91">
        <f t="shared" si="1807"/>
        <v>0.4</v>
      </c>
      <c r="X437" s="272"/>
      <c r="Y437" s="288"/>
      <c r="Z437" s="289"/>
      <c r="AA437" s="289"/>
      <c r="AB437" s="320"/>
      <c r="AC437" s="290"/>
      <c r="AD437" s="742"/>
      <c r="AE437" s="51" t="str">
        <f t="shared" ref="AE437" si="2003">+IF(Q438&gt;Q437,"SUPERADA",IF(Q438=Q437,"EQUILIBRADA",IF(Q438&lt;Q437,"PARA MEJORAR")))</f>
        <v>PARA MEJORAR</v>
      </c>
      <c r="AF437" s="79"/>
      <c r="AG437" s="79"/>
      <c r="AH437" s="79"/>
      <c r="AI437" s="743"/>
      <c r="AJ437" s="97"/>
      <c r="AK437" s="98"/>
      <c r="AL437" s="98"/>
      <c r="AM437" s="98"/>
      <c r="AN437" s="98"/>
      <c r="AO437" s="99"/>
    </row>
    <row r="438" spans="1:41" ht="39.950000000000003" customHeight="1" thickBot="1" x14ac:dyDescent="0.25">
      <c r="A438" s="731"/>
      <c r="B438" s="732"/>
      <c r="C438" s="733"/>
      <c r="D438" s="734"/>
      <c r="E438" s="735"/>
      <c r="F438" s="734"/>
      <c r="G438" s="736"/>
      <c r="H438" s="737"/>
      <c r="I438" s="738"/>
      <c r="J438" s="738"/>
      <c r="K438" s="739"/>
      <c r="L438" s="746"/>
      <c r="M438" s="741"/>
      <c r="N438" s="65" t="s">
        <v>48</v>
      </c>
      <c r="O438" s="67">
        <v>0.2</v>
      </c>
      <c r="P438" s="67">
        <v>0.8</v>
      </c>
      <c r="Q438" s="67">
        <v>0.9</v>
      </c>
      <c r="R438" s="96">
        <v>0</v>
      </c>
      <c r="S438" s="68">
        <f t="shared" ref="S438" si="2004">SUM(O438:O438)*M437</f>
        <v>8.0000000000000016E-2</v>
      </c>
      <c r="T438" s="69">
        <f t="shared" ref="T438" si="2005">SUM(P438:P438)*M437</f>
        <v>0.32000000000000006</v>
      </c>
      <c r="U438" s="69">
        <f t="shared" ref="U438" si="2006">SUM(Q438:Q438)*M437</f>
        <v>0.36000000000000004</v>
      </c>
      <c r="V438" s="70">
        <f t="shared" ref="V438" si="2007">SUM(R438:R438)*M437</f>
        <v>0</v>
      </c>
      <c r="W438" s="71">
        <f t="shared" si="1807"/>
        <v>0.36000000000000004</v>
      </c>
      <c r="X438" s="272"/>
      <c r="Y438" s="288"/>
      <c r="Z438" s="289"/>
      <c r="AA438" s="289"/>
      <c r="AB438" s="320"/>
      <c r="AC438" s="290"/>
      <c r="AD438" s="742"/>
      <c r="AE438" s="78"/>
      <c r="AF438" s="79"/>
      <c r="AG438" s="79"/>
      <c r="AH438" s="79"/>
      <c r="AI438" s="743"/>
      <c r="AJ438" s="97"/>
      <c r="AK438" s="98"/>
      <c r="AL438" s="98"/>
      <c r="AM438" s="98"/>
      <c r="AN438" s="98"/>
      <c r="AO438" s="99"/>
    </row>
    <row r="439" spans="1:41" ht="39.950000000000003" customHeight="1" x14ac:dyDescent="0.2">
      <c r="A439" s="731"/>
      <c r="B439" s="732"/>
      <c r="C439" s="733"/>
      <c r="D439" s="734"/>
      <c r="E439" s="735"/>
      <c r="F439" s="734"/>
      <c r="G439" s="736"/>
      <c r="H439" s="737"/>
      <c r="I439" s="738"/>
      <c r="J439" s="738"/>
      <c r="K439" s="739"/>
      <c r="L439" s="747" t="s">
        <v>526</v>
      </c>
      <c r="M439" s="745">
        <v>0.2</v>
      </c>
      <c r="N439" s="36" t="s">
        <v>42</v>
      </c>
      <c r="O439" s="226">
        <v>0</v>
      </c>
      <c r="P439" s="195">
        <v>0</v>
      </c>
      <c r="Q439" s="195">
        <v>0</v>
      </c>
      <c r="R439" s="196">
        <v>1</v>
      </c>
      <c r="S439" s="88">
        <f t="shared" ref="S439" si="2008">SUM(O439:O439)*M439</f>
        <v>0</v>
      </c>
      <c r="T439" s="89">
        <f t="shared" ref="T439" si="2009">SUM(P439:P439)*M439</f>
        <v>0</v>
      </c>
      <c r="U439" s="89">
        <f t="shared" ref="U439" si="2010">SUM(Q439:Q439)*M439</f>
        <v>0</v>
      </c>
      <c r="V439" s="90">
        <f t="shared" ref="V439" si="2011">SUM(R439:R439)*M439</f>
        <v>0.2</v>
      </c>
      <c r="W439" s="91">
        <f t="shared" si="1807"/>
        <v>0.2</v>
      </c>
      <c r="X439" s="272"/>
      <c r="Y439" s="288"/>
      <c r="Z439" s="289"/>
      <c r="AA439" s="289"/>
      <c r="AB439" s="320"/>
      <c r="AC439" s="290"/>
      <c r="AD439" s="742"/>
      <c r="AE439" s="51" t="str">
        <f t="shared" ref="AE439" si="2012">+IF(Q440&gt;Q439,"SUPERADA",IF(Q440=Q439,"EQUILIBRADA",IF(Q440&lt;Q439,"PARA MEJORAR")))</f>
        <v>EQUILIBRADA</v>
      </c>
      <c r="AF439" s="79"/>
      <c r="AG439" s="79"/>
      <c r="AH439" s="79"/>
      <c r="AI439" s="743"/>
      <c r="AJ439" s="97"/>
      <c r="AK439" s="98"/>
      <c r="AL439" s="98"/>
      <c r="AM439" s="98"/>
      <c r="AN439" s="98"/>
      <c r="AO439" s="99"/>
    </row>
    <row r="440" spans="1:41" ht="39.950000000000003" customHeight="1" thickBot="1" x14ac:dyDescent="0.25">
      <c r="A440" s="731"/>
      <c r="B440" s="732"/>
      <c r="C440" s="749"/>
      <c r="D440" s="750"/>
      <c r="E440" s="751"/>
      <c r="F440" s="750"/>
      <c r="G440" s="752"/>
      <c r="H440" s="753"/>
      <c r="I440" s="754"/>
      <c r="J440" s="754"/>
      <c r="K440" s="739"/>
      <c r="L440" s="755"/>
      <c r="M440" s="756"/>
      <c r="N440" s="65" t="s">
        <v>48</v>
      </c>
      <c r="O440" s="67">
        <v>0</v>
      </c>
      <c r="P440" s="67">
        <v>0</v>
      </c>
      <c r="Q440" s="67">
        <v>0</v>
      </c>
      <c r="R440" s="96">
        <v>0</v>
      </c>
      <c r="S440" s="109">
        <f t="shared" ref="S440" si="2013">SUM(O440:O440)*M439</f>
        <v>0</v>
      </c>
      <c r="T440" s="110">
        <f t="shared" ref="T440" si="2014">SUM(P440:P440)*M439</f>
        <v>0</v>
      </c>
      <c r="U440" s="110">
        <f t="shared" ref="U440" si="2015">SUM(Q440:Q440)*M439</f>
        <v>0</v>
      </c>
      <c r="V440" s="111">
        <f t="shared" ref="V440" si="2016">SUM(R440:R440)*M439</f>
        <v>0</v>
      </c>
      <c r="W440" s="112">
        <f t="shared" si="1807"/>
        <v>0</v>
      </c>
      <c r="X440" s="326"/>
      <c r="Y440" s="328"/>
      <c r="Z440" s="329"/>
      <c r="AA440" s="329"/>
      <c r="AB440" s="330"/>
      <c r="AC440" s="290"/>
      <c r="AD440" s="757"/>
      <c r="AE440" s="78"/>
      <c r="AF440" s="78"/>
      <c r="AG440" s="78"/>
      <c r="AH440" s="79"/>
      <c r="AI440" s="743"/>
      <c r="AJ440" s="97"/>
      <c r="AK440" s="98"/>
      <c r="AL440" s="98"/>
      <c r="AM440" s="98"/>
      <c r="AN440" s="98"/>
      <c r="AO440" s="99"/>
    </row>
    <row r="441" spans="1:41" ht="39.950000000000003" customHeight="1" x14ac:dyDescent="0.2">
      <c r="A441" s="731"/>
      <c r="B441" s="732"/>
      <c r="C441" s="720">
        <v>27</v>
      </c>
      <c r="D441" s="721" t="s">
        <v>528</v>
      </c>
      <c r="E441" s="722">
        <v>32</v>
      </c>
      <c r="F441" s="758" t="s">
        <v>529</v>
      </c>
      <c r="G441" s="759" t="s">
        <v>530</v>
      </c>
      <c r="H441" s="724">
        <v>60</v>
      </c>
      <c r="I441" s="760" t="s">
        <v>531</v>
      </c>
      <c r="J441" s="760" t="s">
        <v>532</v>
      </c>
      <c r="K441" s="761">
        <f>AB441</f>
        <v>0.15</v>
      </c>
      <c r="L441" s="762" t="s">
        <v>533</v>
      </c>
      <c r="M441" s="728">
        <v>0.3</v>
      </c>
      <c r="N441" s="36" t="s">
        <v>42</v>
      </c>
      <c r="O441" s="38">
        <v>0</v>
      </c>
      <c r="P441" s="38">
        <v>0.25</v>
      </c>
      <c r="Q441" s="38">
        <v>0.75</v>
      </c>
      <c r="R441" s="116">
        <v>1</v>
      </c>
      <c r="S441" s="41">
        <f t="shared" ref="S441" si="2017">SUM(O441:O441)*M441</f>
        <v>0</v>
      </c>
      <c r="T441" s="42">
        <f t="shared" ref="T441" si="2018">SUM(P441:P441)*M441</f>
        <v>7.4999999999999997E-2</v>
      </c>
      <c r="U441" s="42">
        <f t="shared" ref="U441" si="2019">SUM(Q441:Q441)*M441</f>
        <v>0.22499999999999998</v>
      </c>
      <c r="V441" s="43">
        <f t="shared" ref="V441" si="2020">SUM(R441:R441)*M441</f>
        <v>0.3</v>
      </c>
      <c r="W441" s="44">
        <f t="shared" si="1807"/>
        <v>0.3</v>
      </c>
      <c r="X441" s="272">
        <f>S442+S444</f>
        <v>7.4999999999999997E-2</v>
      </c>
      <c r="Y441" s="288">
        <f t="shared" ref="Y441:AB441" si="2021">T442+T444</f>
        <v>0.15</v>
      </c>
      <c r="Z441" s="289">
        <f t="shared" si="2021"/>
        <v>0.15</v>
      </c>
      <c r="AA441" s="289">
        <f t="shared" si="2021"/>
        <v>0</v>
      </c>
      <c r="AB441" s="320">
        <f t="shared" si="2021"/>
        <v>0.15</v>
      </c>
      <c r="AC441" s="290"/>
      <c r="AD441" s="729" t="s">
        <v>534</v>
      </c>
      <c r="AE441" s="51" t="str">
        <f t="shared" ref="AE441" si="2022">+IF(Q442&gt;Q441,"SUPERADA",IF(Q442=Q441,"EQUILIBRADA",IF(Q442&lt;Q441,"PARA MEJORAR")))</f>
        <v>PARA MEJORAR</v>
      </c>
      <c r="AF441" s="51" t="str">
        <f>IF(COUNTIF(AE441:AE444,"PARA MEJORAR")&gt;=1,"PARA MEJORAR","BIEN")</f>
        <v>PARA MEJORAR</v>
      </c>
      <c r="AG441" s="51" t="str">
        <f>IF(COUNTIF(AF441:AF450,"PARA MEJORAR")&gt;=1,"PARA MEJORAR","BIEN")</f>
        <v>PARA MEJORAR</v>
      </c>
      <c r="AH441" s="79"/>
      <c r="AI441" s="743"/>
      <c r="AJ441" s="221"/>
      <c r="AK441" s="222"/>
      <c r="AL441" s="222"/>
      <c r="AM441" s="222"/>
      <c r="AN441" s="222"/>
      <c r="AO441" s="223"/>
    </row>
    <row r="442" spans="1:41" ht="39.950000000000003" customHeight="1" thickBot="1" x14ac:dyDescent="0.25">
      <c r="A442" s="731"/>
      <c r="B442" s="732"/>
      <c r="C442" s="733"/>
      <c r="D442" s="734"/>
      <c r="E442" s="735"/>
      <c r="F442" s="763"/>
      <c r="G442" s="764"/>
      <c r="H442" s="737"/>
      <c r="I442" s="765"/>
      <c r="J442" s="765"/>
      <c r="K442" s="766"/>
      <c r="L442" s="746"/>
      <c r="M442" s="741"/>
      <c r="N442" s="65" t="s">
        <v>48</v>
      </c>
      <c r="O442" s="67">
        <v>0.25</v>
      </c>
      <c r="P442" s="67">
        <v>0.5</v>
      </c>
      <c r="Q442" s="67">
        <v>0.5</v>
      </c>
      <c r="R442" s="96">
        <v>0</v>
      </c>
      <c r="S442" s="68">
        <f t="shared" ref="S442" si="2023">SUM(O442:O442)*M441</f>
        <v>7.4999999999999997E-2</v>
      </c>
      <c r="T442" s="69">
        <f t="shared" ref="T442" si="2024">SUM(P442:P442)*M441</f>
        <v>0.15</v>
      </c>
      <c r="U442" s="69">
        <f t="shared" ref="U442" si="2025">SUM(Q442:Q442)*M441</f>
        <v>0.15</v>
      </c>
      <c r="V442" s="70">
        <f t="shared" ref="V442" si="2026">SUM(R442:R442)*M441</f>
        <v>0</v>
      </c>
      <c r="W442" s="71">
        <f t="shared" si="1807"/>
        <v>0.15</v>
      </c>
      <c r="X442" s="272"/>
      <c r="Y442" s="288"/>
      <c r="Z442" s="289"/>
      <c r="AA442" s="289"/>
      <c r="AB442" s="320"/>
      <c r="AC442" s="290"/>
      <c r="AD442" s="742"/>
      <c r="AE442" s="78"/>
      <c r="AF442" s="79"/>
      <c r="AG442" s="79"/>
      <c r="AH442" s="79"/>
      <c r="AI442" s="743"/>
      <c r="AJ442" s="97"/>
      <c r="AK442" s="98"/>
      <c r="AL442" s="98"/>
      <c r="AM442" s="98"/>
      <c r="AN442" s="98"/>
      <c r="AO442" s="99"/>
    </row>
    <row r="443" spans="1:41" ht="39.950000000000003" customHeight="1" x14ac:dyDescent="0.2">
      <c r="A443" s="731"/>
      <c r="B443" s="732"/>
      <c r="C443" s="733"/>
      <c r="D443" s="734"/>
      <c r="E443" s="735"/>
      <c r="F443" s="763"/>
      <c r="G443" s="764"/>
      <c r="H443" s="737"/>
      <c r="I443" s="765"/>
      <c r="J443" s="765"/>
      <c r="K443" s="766"/>
      <c r="L443" s="747" t="s">
        <v>535</v>
      </c>
      <c r="M443" s="745">
        <v>0.7</v>
      </c>
      <c r="N443" s="36" t="s">
        <v>42</v>
      </c>
      <c r="O443" s="195">
        <v>0</v>
      </c>
      <c r="P443" s="195">
        <v>0</v>
      </c>
      <c r="Q443" s="195">
        <v>0.4</v>
      </c>
      <c r="R443" s="196">
        <v>1</v>
      </c>
      <c r="S443" s="88">
        <f t="shared" ref="S443" si="2027">SUM(O443:O443)*M443</f>
        <v>0</v>
      </c>
      <c r="T443" s="89">
        <f t="shared" ref="T443" si="2028">SUM(P443:P443)*M443</f>
        <v>0</v>
      </c>
      <c r="U443" s="89">
        <f t="shared" ref="U443" si="2029">SUM(Q443:Q443)*M443</f>
        <v>0.27999999999999997</v>
      </c>
      <c r="V443" s="90">
        <f t="shared" ref="V443" si="2030">SUM(R443:R443)*M443</f>
        <v>0.7</v>
      </c>
      <c r="W443" s="91">
        <f t="shared" si="1807"/>
        <v>0.7</v>
      </c>
      <c r="X443" s="272"/>
      <c r="Y443" s="288"/>
      <c r="Z443" s="289"/>
      <c r="AA443" s="289"/>
      <c r="AB443" s="320"/>
      <c r="AC443" s="290"/>
      <c r="AD443" s="742"/>
      <c r="AE443" s="51" t="str">
        <f t="shared" ref="AE443" si="2031">+IF(Q444&gt;Q443,"SUPERADA",IF(Q444=Q443,"EQUILIBRADA",IF(Q444&lt;Q443,"PARA MEJORAR")))</f>
        <v>PARA MEJORAR</v>
      </c>
      <c r="AF443" s="79"/>
      <c r="AG443" s="79"/>
      <c r="AH443" s="79"/>
      <c r="AI443" s="743"/>
      <c r="AJ443" s="97"/>
      <c r="AK443" s="98"/>
      <c r="AL443" s="98"/>
      <c r="AM443" s="98"/>
      <c r="AN443" s="98"/>
      <c r="AO443" s="99"/>
    </row>
    <row r="444" spans="1:41" ht="39.950000000000003" customHeight="1" thickBot="1" x14ac:dyDescent="0.25">
      <c r="A444" s="731"/>
      <c r="B444" s="732"/>
      <c r="C444" s="733"/>
      <c r="D444" s="734"/>
      <c r="E444" s="735"/>
      <c r="F444" s="763"/>
      <c r="G444" s="764"/>
      <c r="H444" s="753"/>
      <c r="I444" s="767"/>
      <c r="J444" s="767"/>
      <c r="K444" s="768"/>
      <c r="L444" s="755"/>
      <c r="M444" s="756"/>
      <c r="N444" s="65" t="s">
        <v>48</v>
      </c>
      <c r="O444" s="67">
        <v>0</v>
      </c>
      <c r="P444" s="67">
        <v>0</v>
      </c>
      <c r="Q444" s="67">
        <v>0</v>
      </c>
      <c r="R444" s="96">
        <v>0</v>
      </c>
      <c r="S444" s="109">
        <f t="shared" ref="S444" si="2032">SUM(O444:O444)*M443</f>
        <v>0</v>
      </c>
      <c r="T444" s="110">
        <f t="shared" ref="T444" si="2033">SUM(P444:P444)*M443</f>
        <v>0</v>
      </c>
      <c r="U444" s="110">
        <f t="shared" ref="U444" si="2034">SUM(Q444:Q444)*M443</f>
        <v>0</v>
      </c>
      <c r="V444" s="111">
        <f t="shared" ref="V444" si="2035">SUM(R444:R444)*M443</f>
        <v>0</v>
      </c>
      <c r="W444" s="112">
        <f t="shared" si="1807"/>
        <v>0</v>
      </c>
      <c r="X444" s="326"/>
      <c r="Y444" s="328"/>
      <c r="Z444" s="329"/>
      <c r="AA444" s="329"/>
      <c r="AB444" s="330"/>
      <c r="AC444" s="290"/>
      <c r="AD444" s="742"/>
      <c r="AE444" s="78"/>
      <c r="AF444" s="78"/>
      <c r="AG444" s="79"/>
      <c r="AH444" s="79"/>
      <c r="AI444" s="743"/>
      <c r="AJ444" s="97"/>
      <c r="AK444" s="98"/>
      <c r="AL444" s="98"/>
      <c r="AM444" s="98"/>
      <c r="AN444" s="98"/>
      <c r="AO444" s="99"/>
    </row>
    <row r="445" spans="1:41" ht="39.950000000000003" customHeight="1" x14ac:dyDescent="0.2">
      <c r="A445" s="731"/>
      <c r="B445" s="732"/>
      <c r="C445" s="733"/>
      <c r="D445" s="734"/>
      <c r="E445" s="735"/>
      <c r="F445" s="763"/>
      <c r="G445" s="769" t="s">
        <v>536</v>
      </c>
      <c r="H445" s="770">
        <v>61</v>
      </c>
      <c r="I445" s="760" t="s">
        <v>537</v>
      </c>
      <c r="J445" s="760" t="s">
        <v>538</v>
      </c>
      <c r="K445" s="761">
        <f>AB445</f>
        <v>0.96000000000000008</v>
      </c>
      <c r="L445" s="762" t="s">
        <v>539</v>
      </c>
      <c r="M445" s="728">
        <v>0.2</v>
      </c>
      <c r="N445" s="36" t="s">
        <v>42</v>
      </c>
      <c r="O445" s="38">
        <v>0.1</v>
      </c>
      <c r="P445" s="38">
        <v>0.4</v>
      </c>
      <c r="Q445" s="38">
        <v>0.75</v>
      </c>
      <c r="R445" s="116">
        <v>1</v>
      </c>
      <c r="S445" s="41">
        <f t="shared" ref="S445" si="2036">SUM(O445:O445)*M445</f>
        <v>2.0000000000000004E-2</v>
      </c>
      <c r="T445" s="42">
        <f t="shared" ref="T445" si="2037">SUM(P445:P445)*M445</f>
        <v>8.0000000000000016E-2</v>
      </c>
      <c r="U445" s="42">
        <f t="shared" ref="U445" si="2038">SUM(Q445:Q445)*M445</f>
        <v>0.15000000000000002</v>
      </c>
      <c r="V445" s="43">
        <f t="shared" ref="V445" si="2039">SUM(R445:R445)*M445</f>
        <v>0.2</v>
      </c>
      <c r="W445" s="44">
        <f t="shared" si="1807"/>
        <v>0.2</v>
      </c>
      <c r="X445" s="313">
        <f>+S446+S448+S450</f>
        <v>0.2</v>
      </c>
      <c r="Y445" s="274">
        <f t="shared" ref="Y445:AB445" si="2040">+T446+T448+T450</f>
        <v>0.95000000000000007</v>
      </c>
      <c r="Z445" s="275">
        <f t="shared" si="2040"/>
        <v>0.96000000000000008</v>
      </c>
      <c r="AA445" s="275">
        <f t="shared" si="2040"/>
        <v>0</v>
      </c>
      <c r="AB445" s="314">
        <f t="shared" si="2040"/>
        <v>0.96000000000000008</v>
      </c>
      <c r="AC445" s="290"/>
      <c r="AD445" s="742"/>
      <c r="AE445" s="51" t="str">
        <f t="shared" ref="AE445" si="2041">+IF(Q446&gt;Q445,"SUPERADA",IF(Q446=Q445,"EQUILIBRADA",IF(Q446&lt;Q445,"PARA MEJORAR")))</f>
        <v>SUPERADA</v>
      </c>
      <c r="AF445" s="51" t="str">
        <f>IF(COUNTIF(AE445:AE450,"PARA MEJORAR")&gt;=1,"PARA MEJORAR","BIEN")</f>
        <v>BIEN</v>
      </c>
      <c r="AG445" s="79"/>
      <c r="AH445" s="79"/>
      <c r="AI445" s="743"/>
      <c r="AJ445" s="221"/>
      <c r="AK445" s="222"/>
      <c r="AL445" s="222"/>
      <c r="AM445" s="222"/>
      <c r="AN445" s="222"/>
      <c r="AO445" s="223"/>
    </row>
    <row r="446" spans="1:41" ht="39.950000000000003" customHeight="1" thickBot="1" x14ac:dyDescent="0.25">
      <c r="A446" s="731"/>
      <c r="B446" s="732"/>
      <c r="C446" s="733"/>
      <c r="D446" s="734"/>
      <c r="E446" s="735"/>
      <c r="F446" s="763"/>
      <c r="G446" s="771"/>
      <c r="H446" s="772"/>
      <c r="I446" s="765"/>
      <c r="J446" s="765"/>
      <c r="K446" s="766"/>
      <c r="L446" s="746"/>
      <c r="M446" s="741"/>
      <c r="N446" s="65" t="s">
        <v>48</v>
      </c>
      <c r="O446" s="67">
        <v>1</v>
      </c>
      <c r="P446" s="67">
        <v>1</v>
      </c>
      <c r="Q446" s="67">
        <v>1</v>
      </c>
      <c r="R446" s="96">
        <v>0</v>
      </c>
      <c r="S446" s="68">
        <f t="shared" ref="S446" si="2042">SUM(O446:O446)*M445</f>
        <v>0.2</v>
      </c>
      <c r="T446" s="69">
        <f t="shared" ref="T446" si="2043">SUM(P446:P446)*M445</f>
        <v>0.2</v>
      </c>
      <c r="U446" s="69">
        <f t="shared" ref="U446" si="2044">SUM(Q446:Q446)*M445</f>
        <v>0.2</v>
      </c>
      <c r="V446" s="70">
        <f t="shared" ref="V446" si="2045">SUM(R446:R446)*M445</f>
        <v>0</v>
      </c>
      <c r="W446" s="71">
        <f t="shared" si="1807"/>
        <v>0.2</v>
      </c>
      <c r="X446" s="272"/>
      <c r="Y446" s="288"/>
      <c r="Z446" s="289"/>
      <c r="AA446" s="289"/>
      <c r="AB446" s="320"/>
      <c r="AC446" s="290"/>
      <c r="AD446" s="742"/>
      <c r="AE446" s="78"/>
      <c r="AF446" s="79"/>
      <c r="AG446" s="79"/>
      <c r="AH446" s="79"/>
      <c r="AI446" s="743"/>
      <c r="AJ446" s="97"/>
      <c r="AK446" s="98"/>
      <c r="AL446" s="98"/>
      <c r="AM446" s="98"/>
      <c r="AN446" s="98"/>
      <c r="AO446" s="99"/>
    </row>
    <row r="447" spans="1:41" ht="39.950000000000003" customHeight="1" x14ac:dyDescent="0.2">
      <c r="A447" s="731"/>
      <c r="B447" s="732"/>
      <c r="C447" s="733"/>
      <c r="D447" s="734"/>
      <c r="E447" s="735"/>
      <c r="F447" s="763"/>
      <c r="G447" s="771"/>
      <c r="H447" s="772"/>
      <c r="I447" s="765"/>
      <c r="J447" s="765"/>
      <c r="K447" s="766"/>
      <c r="L447" s="747" t="s">
        <v>540</v>
      </c>
      <c r="M447" s="745">
        <v>0.6</v>
      </c>
      <c r="N447" s="36" t="s">
        <v>42</v>
      </c>
      <c r="O447" s="195">
        <v>0</v>
      </c>
      <c r="P447" s="195">
        <v>0</v>
      </c>
      <c r="Q447" s="195">
        <v>0.8</v>
      </c>
      <c r="R447" s="196">
        <v>1</v>
      </c>
      <c r="S447" s="88">
        <f t="shared" ref="S447" si="2046">SUM(O447:O447)*M447</f>
        <v>0</v>
      </c>
      <c r="T447" s="89">
        <f t="shared" ref="T447" si="2047">SUM(P447:P447)*M447</f>
        <v>0</v>
      </c>
      <c r="U447" s="89">
        <f t="shared" ref="U447" si="2048">SUM(Q447:Q447)*M447</f>
        <v>0.48</v>
      </c>
      <c r="V447" s="90">
        <f t="shared" ref="V447" si="2049">SUM(R447:R447)*M447</f>
        <v>0.6</v>
      </c>
      <c r="W447" s="91">
        <f t="shared" si="1807"/>
        <v>0.6</v>
      </c>
      <c r="X447" s="272"/>
      <c r="Y447" s="288"/>
      <c r="Z447" s="289"/>
      <c r="AA447" s="289"/>
      <c r="AB447" s="320"/>
      <c r="AC447" s="290"/>
      <c r="AD447" s="742"/>
      <c r="AE447" s="51" t="str">
        <f t="shared" ref="AE447" si="2050">+IF(Q448&gt;Q447,"SUPERADA",IF(Q448=Q447,"EQUILIBRADA",IF(Q448&lt;Q447,"PARA MEJORAR")))</f>
        <v>SUPERADA</v>
      </c>
      <c r="AF447" s="79"/>
      <c r="AG447" s="79"/>
      <c r="AH447" s="79"/>
      <c r="AI447" s="743"/>
      <c r="AJ447" s="97"/>
      <c r="AK447" s="98"/>
      <c r="AL447" s="98"/>
      <c r="AM447" s="98"/>
      <c r="AN447" s="98"/>
      <c r="AO447" s="99"/>
    </row>
    <row r="448" spans="1:41" ht="39.950000000000003" customHeight="1" thickBot="1" x14ac:dyDescent="0.25">
      <c r="A448" s="731"/>
      <c r="B448" s="732"/>
      <c r="C448" s="733"/>
      <c r="D448" s="734"/>
      <c r="E448" s="735"/>
      <c r="F448" s="763"/>
      <c r="G448" s="771"/>
      <c r="H448" s="772"/>
      <c r="I448" s="765"/>
      <c r="J448" s="765"/>
      <c r="K448" s="766"/>
      <c r="L448" s="746"/>
      <c r="M448" s="741"/>
      <c r="N448" s="65" t="s">
        <v>48</v>
      </c>
      <c r="O448" s="67">
        <v>0</v>
      </c>
      <c r="P448" s="67">
        <v>1</v>
      </c>
      <c r="Q448" s="67">
        <v>1</v>
      </c>
      <c r="R448" s="96">
        <v>0</v>
      </c>
      <c r="S448" s="68">
        <f t="shared" ref="S448" si="2051">SUM(O448:O448)*M447</f>
        <v>0</v>
      </c>
      <c r="T448" s="69">
        <f t="shared" ref="T448" si="2052">SUM(P448:P448)*M447</f>
        <v>0.6</v>
      </c>
      <c r="U448" s="69">
        <f t="shared" ref="U448" si="2053">SUM(Q448:Q448)*M447</f>
        <v>0.6</v>
      </c>
      <c r="V448" s="70">
        <f t="shared" ref="V448" si="2054">SUM(R448:R448)*M447</f>
        <v>0</v>
      </c>
      <c r="W448" s="71">
        <f t="shared" si="1807"/>
        <v>0.6</v>
      </c>
      <c r="X448" s="272"/>
      <c r="Y448" s="288"/>
      <c r="Z448" s="289"/>
      <c r="AA448" s="289"/>
      <c r="AB448" s="320"/>
      <c r="AC448" s="290"/>
      <c r="AD448" s="742"/>
      <c r="AE448" s="78"/>
      <c r="AF448" s="79"/>
      <c r="AG448" s="79"/>
      <c r="AH448" s="79"/>
      <c r="AI448" s="743"/>
      <c r="AJ448" s="97"/>
      <c r="AK448" s="98"/>
      <c r="AL448" s="98"/>
      <c r="AM448" s="98"/>
      <c r="AN448" s="98"/>
      <c r="AO448" s="99"/>
    </row>
    <row r="449" spans="1:41" ht="39.950000000000003" customHeight="1" x14ac:dyDescent="0.2">
      <c r="A449" s="731"/>
      <c r="B449" s="732"/>
      <c r="C449" s="733"/>
      <c r="D449" s="734"/>
      <c r="E449" s="735"/>
      <c r="F449" s="763"/>
      <c r="G449" s="771"/>
      <c r="H449" s="772"/>
      <c r="I449" s="765"/>
      <c r="J449" s="765"/>
      <c r="K449" s="766"/>
      <c r="L449" s="747" t="s">
        <v>541</v>
      </c>
      <c r="M449" s="745">
        <v>0.2</v>
      </c>
      <c r="N449" s="36" t="s">
        <v>42</v>
      </c>
      <c r="O449" s="195">
        <v>0</v>
      </c>
      <c r="P449" s="195">
        <v>0</v>
      </c>
      <c r="Q449" s="195">
        <v>0.8</v>
      </c>
      <c r="R449" s="196">
        <v>1</v>
      </c>
      <c r="S449" s="88">
        <f t="shared" ref="S449" si="2055">SUM(O449:O449)*M449</f>
        <v>0</v>
      </c>
      <c r="T449" s="89">
        <f t="shared" ref="T449" si="2056">SUM(P449:P449)*M449</f>
        <v>0</v>
      </c>
      <c r="U449" s="89">
        <f t="shared" ref="U449" si="2057">SUM(Q449:Q449)*M449</f>
        <v>0.16000000000000003</v>
      </c>
      <c r="V449" s="90">
        <f t="shared" ref="V449" si="2058">SUM(R449:R449)*M449</f>
        <v>0.2</v>
      </c>
      <c r="W449" s="91">
        <f t="shared" si="1807"/>
        <v>0.2</v>
      </c>
      <c r="X449" s="272"/>
      <c r="Y449" s="288"/>
      <c r="Z449" s="289"/>
      <c r="AA449" s="289"/>
      <c r="AB449" s="320"/>
      <c r="AC449" s="290"/>
      <c r="AD449" s="742"/>
      <c r="AE449" s="51" t="str">
        <f t="shared" ref="AE449" si="2059">+IF(Q450&gt;Q449,"SUPERADA",IF(Q450=Q449,"EQUILIBRADA",IF(Q450&lt;Q449,"PARA MEJORAR")))</f>
        <v>EQUILIBRADA</v>
      </c>
      <c r="AF449" s="79"/>
      <c r="AG449" s="79"/>
      <c r="AH449" s="79"/>
      <c r="AI449" s="743"/>
      <c r="AJ449" s="97"/>
      <c r="AK449" s="98"/>
      <c r="AL449" s="98"/>
      <c r="AM449" s="98"/>
      <c r="AN449" s="98"/>
      <c r="AO449" s="99"/>
    </row>
    <row r="450" spans="1:41" ht="39.950000000000003" customHeight="1" thickBot="1" x14ac:dyDescent="0.25">
      <c r="A450" s="731"/>
      <c r="B450" s="732"/>
      <c r="C450" s="749"/>
      <c r="D450" s="750"/>
      <c r="E450" s="751"/>
      <c r="F450" s="773"/>
      <c r="G450" s="774"/>
      <c r="H450" s="775"/>
      <c r="I450" s="767"/>
      <c r="J450" s="767"/>
      <c r="K450" s="768"/>
      <c r="L450" s="755"/>
      <c r="M450" s="756"/>
      <c r="N450" s="65" t="s">
        <v>48</v>
      </c>
      <c r="O450" s="67">
        <v>0</v>
      </c>
      <c r="P450" s="67">
        <v>0.75</v>
      </c>
      <c r="Q450" s="67">
        <v>0.8</v>
      </c>
      <c r="R450" s="96">
        <v>0</v>
      </c>
      <c r="S450" s="109">
        <f t="shared" ref="S450" si="2060">SUM(O450:O450)*M449</f>
        <v>0</v>
      </c>
      <c r="T450" s="110">
        <f t="shared" ref="T450" si="2061">SUM(P450:P450)*M449</f>
        <v>0.15000000000000002</v>
      </c>
      <c r="U450" s="110">
        <f t="shared" ref="U450" si="2062">SUM(Q450:Q450)*M449</f>
        <v>0.16000000000000003</v>
      </c>
      <c r="V450" s="111">
        <f t="shared" ref="V450" si="2063">SUM(R450:R450)*M449</f>
        <v>0</v>
      </c>
      <c r="W450" s="112">
        <f t="shared" si="1807"/>
        <v>0.16000000000000003</v>
      </c>
      <c r="X450" s="326"/>
      <c r="Y450" s="328"/>
      <c r="Z450" s="329"/>
      <c r="AA450" s="329"/>
      <c r="AB450" s="330"/>
      <c r="AC450" s="290"/>
      <c r="AD450" s="742"/>
      <c r="AE450" s="78"/>
      <c r="AF450" s="78"/>
      <c r="AG450" s="78"/>
      <c r="AH450" s="79"/>
      <c r="AI450" s="743"/>
      <c r="AJ450" s="97"/>
      <c r="AK450" s="98"/>
      <c r="AL450" s="98"/>
      <c r="AM450" s="98"/>
      <c r="AN450" s="98"/>
      <c r="AO450" s="99"/>
    </row>
    <row r="451" spans="1:41" ht="39.950000000000003" customHeight="1" x14ac:dyDescent="0.2">
      <c r="A451" s="731"/>
      <c r="B451" s="732"/>
      <c r="C451" s="720">
        <v>28</v>
      </c>
      <c r="D451" s="721" t="s">
        <v>542</v>
      </c>
      <c r="E451" s="722">
        <v>33</v>
      </c>
      <c r="F451" s="758" t="s">
        <v>543</v>
      </c>
      <c r="G451" s="776" t="s">
        <v>544</v>
      </c>
      <c r="H451" s="724">
        <v>62</v>
      </c>
      <c r="I451" s="777" t="s">
        <v>545</v>
      </c>
      <c r="J451" s="777" t="s">
        <v>546</v>
      </c>
      <c r="K451" s="778">
        <f>AB451</f>
        <v>0.9</v>
      </c>
      <c r="L451" s="762" t="s">
        <v>547</v>
      </c>
      <c r="M451" s="728">
        <v>0.1</v>
      </c>
      <c r="N451" s="36" t="s">
        <v>42</v>
      </c>
      <c r="O451" s="38">
        <v>0.1</v>
      </c>
      <c r="P451" s="38">
        <v>0.4</v>
      </c>
      <c r="Q451" s="38">
        <v>0.75</v>
      </c>
      <c r="R451" s="116">
        <v>1</v>
      </c>
      <c r="S451" s="41">
        <f t="shared" ref="S451" si="2064">SUM(O451:O451)*M451</f>
        <v>1.0000000000000002E-2</v>
      </c>
      <c r="T451" s="42">
        <f t="shared" ref="T451" si="2065">SUM(P451:P451)*M451</f>
        <v>4.0000000000000008E-2</v>
      </c>
      <c r="U451" s="42">
        <f t="shared" ref="U451" si="2066">SUM(Q451:Q451)*M451</f>
        <v>7.5000000000000011E-2</v>
      </c>
      <c r="V451" s="43">
        <f t="shared" ref="V451" si="2067">SUM(R451:R451)*M451</f>
        <v>0.1</v>
      </c>
      <c r="W451" s="44">
        <f t="shared" si="1807"/>
        <v>0.1</v>
      </c>
      <c r="X451" s="313">
        <f>+S452+S454+S456+S458</f>
        <v>0.1</v>
      </c>
      <c r="Y451" s="274">
        <f t="shared" ref="Y451:AB451" si="2068">+T452+T454+T456+T458</f>
        <v>0.28000000000000003</v>
      </c>
      <c r="Z451" s="275">
        <f t="shared" si="2068"/>
        <v>0.9</v>
      </c>
      <c r="AA451" s="275">
        <f t="shared" si="2068"/>
        <v>0</v>
      </c>
      <c r="AB451" s="314">
        <f t="shared" si="2068"/>
        <v>0.9</v>
      </c>
      <c r="AC451" s="290"/>
      <c r="AD451" s="742"/>
      <c r="AE451" s="51" t="str">
        <f t="shared" ref="AE451" si="2069">+IF(Q452&gt;Q451,"SUPERADA",IF(Q452=Q451,"EQUILIBRADA",IF(Q452&lt;Q451,"PARA MEJORAR")))</f>
        <v>SUPERADA</v>
      </c>
      <c r="AF451" s="51" t="str">
        <f>IF(COUNTIF(AE451:AE458,"PARA MEJORAR")&gt;=1,"PARA MEJORAR","BIEN")</f>
        <v>PARA MEJORAR</v>
      </c>
      <c r="AG451" s="51" t="str">
        <f>IF(COUNTIF(AF451:AF508,"PARA MEJORAR")&gt;=1,"PARA MEJORAR","BIEN")</f>
        <v>PARA MEJORAR</v>
      </c>
      <c r="AH451" s="79"/>
      <c r="AI451" s="743"/>
      <c r="AJ451" s="221"/>
      <c r="AK451" s="222"/>
      <c r="AL451" s="222"/>
      <c r="AM451" s="222"/>
      <c r="AN451" s="222"/>
      <c r="AO451" s="223"/>
    </row>
    <row r="452" spans="1:41" ht="39.950000000000003" customHeight="1" thickBot="1" x14ac:dyDescent="0.25">
      <c r="A452" s="731"/>
      <c r="B452" s="732"/>
      <c r="C452" s="733"/>
      <c r="D452" s="734"/>
      <c r="E452" s="735"/>
      <c r="F452" s="763"/>
      <c r="G452" s="776"/>
      <c r="H452" s="737"/>
      <c r="I452" s="779"/>
      <c r="J452" s="779"/>
      <c r="K452" s="780"/>
      <c r="L452" s="746"/>
      <c r="M452" s="741"/>
      <c r="N452" s="65" t="s">
        <v>48</v>
      </c>
      <c r="O452" s="67">
        <v>1</v>
      </c>
      <c r="P452" s="67">
        <v>1</v>
      </c>
      <c r="Q452" s="67">
        <v>1</v>
      </c>
      <c r="R452" s="96">
        <v>0</v>
      </c>
      <c r="S452" s="68">
        <f t="shared" ref="S452" si="2070">SUM(O452:O452)*M451</f>
        <v>0.1</v>
      </c>
      <c r="T452" s="69">
        <f t="shared" ref="T452" si="2071">SUM(P452:P452)*M451</f>
        <v>0.1</v>
      </c>
      <c r="U452" s="69">
        <f t="shared" ref="U452" si="2072">SUM(Q452:Q452)*M451</f>
        <v>0.1</v>
      </c>
      <c r="V452" s="70">
        <f t="shared" ref="V452" si="2073">SUM(R452:R452)*M451</f>
        <v>0</v>
      </c>
      <c r="W452" s="71">
        <f t="shared" si="1807"/>
        <v>0.1</v>
      </c>
      <c r="X452" s="272"/>
      <c r="Y452" s="288"/>
      <c r="Z452" s="289"/>
      <c r="AA452" s="289"/>
      <c r="AB452" s="320"/>
      <c r="AC452" s="290"/>
      <c r="AD452" s="742"/>
      <c r="AE452" s="78"/>
      <c r="AF452" s="79"/>
      <c r="AG452" s="79"/>
      <c r="AH452" s="79"/>
      <c r="AI452" s="743"/>
      <c r="AJ452" s="97"/>
      <c r="AK452" s="98"/>
      <c r="AL452" s="98"/>
      <c r="AM452" s="98"/>
      <c r="AN452" s="98"/>
      <c r="AO452" s="99"/>
    </row>
    <row r="453" spans="1:41" ht="39.950000000000003" customHeight="1" x14ac:dyDescent="0.2">
      <c r="A453" s="731"/>
      <c r="B453" s="732"/>
      <c r="C453" s="733"/>
      <c r="D453" s="734"/>
      <c r="E453" s="735"/>
      <c r="F453" s="763"/>
      <c r="G453" s="776"/>
      <c r="H453" s="737"/>
      <c r="I453" s="779"/>
      <c r="J453" s="779"/>
      <c r="K453" s="780"/>
      <c r="L453" s="747" t="s">
        <v>548</v>
      </c>
      <c r="M453" s="745">
        <v>0.3</v>
      </c>
      <c r="N453" s="36" t="s">
        <v>42</v>
      </c>
      <c r="O453" s="195">
        <v>0</v>
      </c>
      <c r="P453" s="195">
        <v>0.6</v>
      </c>
      <c r="Q453" s="195">
        <v>0.8</v>
      </c>
      <c r="R453" s="196">
        <v>1</v>
      </c>
      <c r="S453" s="88">
        <f t="shared" ref="S453" si="2074">SUM(O453:O453)*M453</f>
        <v>0</v>
      </c>
      <c r="T453" s="89">
        <f t="shared" ref="T453" si="2075">SUM(P453:P453)*M453</f>
        <v>0.18</v>
      </c>
      <c r="U453" s="89">
        <f t="shared" ref="U453" si="2076">SUM(Q453:Q453)*M453</f>
        <v>0.24</v>
      </c>
      <c r="V453" s="90">
        <f t="shared" ref="V453" si="2077">SUM(R453:R453)*M453</f>
        <v>0.3</v>
      </c>
      <c r="W453" s="91">
        <f t="shared" si="1807"/>
        <v>0.3</v>
      </c>
      <c r="X453" s="272"/>
      <c r="Y453" s="288"/>
      <c r="Z453" s="289"/>
      <c r="AA453" s="289"/>
      <c r="AB453" s="320"/>
      <c r="AC453" s="290"/>
      <c r="AD453" s="742"/>
      <c r="AE453" s="51" t="str">
        <f t="shared" ref="AE453" si="2078">+IF(Q454&gt;Q453,"SUPERADA",IF(Q454=Q453,"EQUILIBRADA",IF(Q454&lt;Q453,"PARA MEJORAR")))</f>
        <v>SUPERADA</v>
      </c>
      <c r="AF453" s="79"/>
      <c r="AG453" s="79"/>
      <c r="AH453" s="79"/>
      <c r="AI453" s="743"/>
      <c r="AJ453" s="97"/>
      <c r="AK453" s="98"/>
      <c r="AL453" s="98"/>
      <c r="AM453" s="98"/>
      <c r="AN453" s="98"/>
      <c r="AO453" s="99"/>
    </row>
    <row r="454" spans="1:41" ht="39.950000000000003" customHeight="1" thickBot="1" x14ac:dyDescent="0.25">
      <c r="A454" s="731"/>
      <c r="B454" s="732"/>
      <c r="C454" s="733"/>
      <c r="D454" s="734"/>
      <c r="E454" s="735"/>
      <c r="F454" s="763"/>
      <c r="G454" s="776"/>
      <c r="H454" s="737"/>
      <c r="I454" s="779"/>
      <c r="J454" s="779"/>
      <c r="K454" s="780"/>
      <c r="L454" s="746"/>
      <c r="M454" s="741"/>
      <c r="N454" s="65" t="s">
        <v>48</v>
      </c>
      <c r="O454" s="67">
        <v>0</v>
      </c>
      <c r="P454" s="67">
        <v>0.6</v>
      </c>
      <c r="Q454" s="67">
        <v>1</v>
      </c>
      <c r="R454" s="96">
        <v>0</v>
      </c>
      <c r="S454" s="68">
        <f t="shared" ref="S454" si="2079">SUM(O454:O454)*M453</f>
        <v>0</v>
      </c>
      <c r="T454" s="69">
        <f t="shared" ref="T454" si="2080">SUM(P454:P454)*M453</f>
        <v>0.18</v>
      </c>
      <c r="U454" s="69">
        <f t="shared" ref="U454" si="2081">SUM(Q454:Q454)*M453</f>
        <v>0.3</v>
      </c>
      <c r="V454" s="70">
        <f t="shared" ref="V454" si="2082">SUM(R454:R454)*M453</f>
        <v>0</v>
      </c>
      <c r="W454" s="71">
        <f t="shared" si="1807"/>
        <v>0.3</v>
      </c>
      <c r="X454" s="272"/>
      <c r="Y454" s="288"/>
      <c r="Z454" s="289"/>
      <c r="AA454" s="289"/>
      <c r="AB454" s="320"/>
      <c r="AC454" s="290"/>
      <c r="AD454" s="742"/>
      <c r="AE454" s="78"/>
      <c r="AF454" s="79"/>
      <c r="AG454" s="79"/>
      <c r="AH454" s="79"/>
      <c r="AI454" s="743"/>
      <c r="AJ454" s="97"/>
      <c r="AK454" s="98"/>
      <c r="AL454" s="98"/>
      <c r="AM454" s="98"/>
      <c r="AN454" s="98"/>
      <c r="AO454" s="99"/>
    </row>
    <row r="455" spans="1:41" ht="39.950000000000003" customHeight="1" x14ac:dyDescent="0.2">
      <c r="A455" s="731"/>
      <c r="B455" s="732"/>
      <c r="C455" s="733"/>
      <c r="D455" s="734"/>
      <c r="E455" s="735"/>
      <c r="F455" s="763"/>
      <c r="G455" s="776"/>
      <c r="H455" s="737"/>
      <c r="I455" s="779"/>
      <c r="J455" s="779"/>
      <c r="K455" s="780"/>
      <c r="L455" s="747" t="s">
        <v>549</v>
      </c>
      <c r="M455" s="745">
        <v>0.5</v>
      </c>
      <c r="N455" s="36" t="s">
        <v>42</v>
      </c>
      <c r="O455" s="195">
        <v>0</v>
      </c>
      <c r="P455" s="195">
        <v>0</v>
      </c>
      <c r="Q455" s="195">
        <v>0.8</v>
      </c>
      <c r="R455" s="196">
        <v>1</v>
      </c>
      <c r="S455" s="88">
        <f t="shared" ref="S455" si="2083">SUM(O455:O455)*M455</f>
        <v>0</v>
      </c>
      <c r="T455" s="89">
        <f t="shared" ref="T455" si="2084">SUM(P455:P455)*M455</f>
        <v>0</v>
      </c>
      <c r="U455" s="89">
        <f t="shared" ref="U455" si="2085">SUM(Q455:Q455)*M455</f>
        <v>0.4</v>
      </c>
      <c r="V455" s="90">
        <f t="shared" ref="V455" si="2086">SUM(R455:R455)*M455</f>
        <v>0.5</v>
      </c>
      <c r="W455" s="91">
        <f t="shared" si="1807"/>
        <v>0.5</v>
      </c>
      <c r="X455" s="272"/>
      <c r="Y455" s="288"/>
      <c r="Z455" s="289"/>
      <c r="AA455" s="289"/>
      <c r="AB455" s="320"/>
      <c r="AC455" s="290"/>
      <c r="AD455" s="742"/>
      <c r="AE455" s="51" t="str">
        <f t="shared" ref="AE455" si="2087">+IF(Q456&gt;Q455,"SUPERADA",IF(Q456=Q455,"EQUILIBRADA",IF(Q456&lt;Q455,"PARA MEJORAR")))</f>
        <v>SUPERADA</v>
      </c>
      <c r="AF455" s="79"/>
      <c r="AG455" s="79"/>
      <c r="AH455" s="79"/>
      <c r="AI455" s="743"/>
      <c r="AJ455" s="97"/>
      <c r="AK455" s="98"/>
      <c r="AL455" s="98"/>
      <c r="AM455" s="98"/>
      <c r="AN455" s="98"/>
      <c r="AO455" s="99"/>
    </row>
    <row r="456" spans="1:41" ht="39.950000000000003" customHeight="1" thickBot="1" x14ac:dyDescent="0.25">
      <c r="A456" s="731"/>
      <c r="B456" s="732"/>
      <c r="C456" s="733"/>
      <c r="D456" s="734"/>
      <c r="E456" s="735"/>
      <c r="F456" s="763"/>
      <c r="G456" s="776"/>
      <c r="H456" s="737"/>
      <c r="I456" s="779"/>
      <c r="J456" s="779"/>
      <c r="K456" s="780"/>
      <c r="L456" s="746"/>
      <c r="M456" s="741"/>
      <c r="N456" s="65" t="s">
        <v>48</v>
      </c>
      <c r="O456" s="67">
        <v>0</v>
      </c>
      <c r="P456" s="67">
        <v>0</v>
      </c>
      <c r="Q456" s="67">
        <v>1</v>
      </c>
      <c r="R456" s="96">
        <v>0</v>
      </c>
      <c r="S456" s="68">
        <f t="shared" ref="S456" si="2088">SUM(O456:O456)*M455</f>
        <v>0</v>
      </c>
      <c r="T456" s="69">
        <f t="shared" ref="T456" si="2089">SUM(P456:P456)*M455</f>
        <v>0</v>
      </c>
      <c r="U456" s="69">
        <f t="shared" ref="U456" si="2090">SUM(Q456:Q456)*M455</f>
        <v>0.5</v>
      </c>
      <c r="V456" s="70">
        <f t="shared" ref="V456" si="2091">SUM(R456:R456)*M455</f>
        <v>0</v>
      </c>
      <c r="W456" s="71">
        <f t="shared" si="1807"/>
        <v>0.5</v>
      </c>
      <c r="X456" s="272"/>
      <c r="Y456" s="288"/>
      <c r="Z456" s="289"/>
      <c r="AA456" s="289"/>
      <c r="AB456" s="320"/>
      <c r="AC456" s="290"/>
      <c r="AD456" s="742"/>
      <c r="AE456" s="78"/>
      <c r="AF456" s="79"/>
      <c r="AG456" s="79"/>
      <c r="AH456" s="79"/>
      <c r="AI456" s="743"/>
      <c r="AJ456" s="97"/>
      <c r="AK456" s="98"/>
      <c r="AL456" s="98"/>
      <c r="AM456" s="98"/>
      <c r="AN456" s="98"/>
      <c r="AO456" s="99"/>
    </row>
    <row r="457" spans="1:41" ht="39.950000000000003" customHeight="1" x14ac:dyDescent="0.2">
      <c r="A457" s="731"/>
      <c r="B457" s="732"/>
      <c r="C457" s="733"/>
      <c r="D457" s="734"/>
      <c r="E457" s="735"/>
      <c r="F457" s="763"/>
      <c r="G457" s="776"/>
      <c r="H457" s="737"/>
      <c r="I457" s="779"/>
      <c r="J457" s="779"/>
      <c r="K457" s="780"/>
      <c r="L457" s="747" t="s">
        <v>550</v>
      </c>
      <c r="M457" s="745">
        <v>0.1</v>
      </c>
      <c r="N457" s="36" t="s">
        <v>42</v>
      </c>
      <c r="O457" s="195">
        <v>0</v>
      </c>
      <c r="P457" s="195">
        <v>0</v>
      </c>
      <c r="Q457" s="195">
        <v>0.8</v>
      </c>
      <c r="R457" s="196">
        <v>1</v>
      </c>
      <c r="S457" s="88">
        <f t="shared" ref="S457" si="2092">SUM(O457:O457)*M457</f>
        <v>0</v>
      </c>
      <c r="T457" s="89">
        <f t="shared" ref="T457" si="2093">SUM(P457:P457)*M457</f>
        <v>0</v>
      </c>
      <c r="U457" s="89">
        <f t="shared" ref="U457" si="2094">SUM(Q457:Q457)*M457</f>
        <v>8.0000000000000016E-2</v>
      </c>
      <c r="V457" s="90">
        <f t="shared" ref="V457" si="2095">SUM(R457:R457)*M457</f>
        <v>0.1</v>
      </c>
      <c r="W457" s="91">
        <f t="shared" si="1807"/>
        <v>0.1</v>
      </c>
      <c r="X457" s="272"/>
      <c r="Y457" s="288"/>
      <c r="Z457" s="289"/>
      <c r="AA457" s="289"/>
      <c r="AB457" s="320"/>
      <c r="AC457" s="290"/>
      <c r="AD457" s="742"/>
      <c r="AE457" s="51" t="str">
        <f t="shared" ref="AE457" si="2096">+IF(Q458&gt;Q457,"SUPERADA",IF(Q458=Q457,"EQUILIBRADA",IF(Q458&lt;Q457,"PARA MEJORAR")))</f>
        <v>PARA MEJORAR</v>
      </c>
      <c r="AF457" s="79"/>
      <c r="AG457" s="79"/>
      <c r="AH457" s="79"/>
      <c r="AI457" s="743"/>
      <c r="AJ457" s="97"/>
      <c r="AK457" s="98"/>
      <c r="AL457" s="98"/>
      <c r="AM457" s="98"/>
      <c r="AN457" s="98"/>
      <c r="AO457" s="99"/>
    </row>
    <row r="458" spans="1:41" ht="39.950000000000003" customHeight="1" thickBot="1" x14ac:dyDescent="0.25">
      <c r="A458" s="731"/>
      <c r="B458" s="732"/>
      <c r="C458" s="733"/>
      <c r="D458" s="734"/>
      <c r="E458" s="735"/>
      <c r="F458" s="763"/>
      <c r="G458" s="781"/>
      <c r="H458" s="753"/>
      <c r="I458" s="782"/>
      <c r="J458" s="782"/>
      <c r="K458" s="783"/>
      <c r="L458" s="755"/>
      <c r="M458" s="756"/>
      <c r="N458" s="65" t="s">
        <v>48</v>
      </c>
      <c r="O458" s="67">
        <v>0</v>
      </c>
      <c r="P458" s="67">
        <v>0</v>
      </c>
      <c r="Q458" s="67">
        <v>0</v>
      </c>
      <c r="R458" s="96">
        <v>0</v>
      </c>
      <c r="S458" s="109">
        <f t="shared" ref="S458" si="2097">SUM(O458:O458)*M457</f>
        <v>0</v>
      </c>
      <c r="T458" s="110">
        <f t="shared" ref="T458" si="2098">SUM(P458:P458)*M457</f>
        <v>0</v>
      </c>
      <c r="U458" s="110">
        <f t="shared" ref="U458" si="2099">SUM(Q458:Q458)*M457</f>
        <v>0</v>
      </c>
      <c r="V458" s="111">
        <f t="shared" ref="V458" si="2100">SUM(R458:R458)*M457</f>
        <v>0</v>
      </c>
      <c r="W458" s="112">
        <f t="shared" si="1807"/>
        <v>0</v>
      </c>
      <c r="X458" s="326"/>
      <c r="Y458" s="328"/>
      <c r="Z458" s="329"/>
      <c r="AA458" s="329"/>
      <c r="AB458" s="330"/>
      <c r="AC458" s="290"/>
      <c r="AD458" s="742"/>
      <c r="AE458" s="78"/>
      <c r="AF458" s="78"/>
      <c r="AG458" s="79"/>
      <c r="AH458" s="79"/>
      <c r="AI458" s="743"/>
      <c r="AJ458" s="97"/>
      <c r="AK458" s="98"/>
      <c r="AL458" s="98"/>
      <c r="AM458" s="98"/>
      <c r="AN458" s="98"/>
      <c r="AO458" s="99"/>
    </row>
    <row r="459" spans="1:41" ht="39.950000000000003" customHeight="1" x14ac:dyDescent="0.2">
      <c r="A459" s="731"/>
      <c r="B459" s="732"/>
      <c r="C459" s="733"/>
      <c r="D459" s="734"/>
      <c r="E459" s="735"/>
      <c r="F459" s="763"/>
      <c r="G459" s="784" t="s">
        <v>551</v>
      </c>
      <c r="H459" s="724">
        <v>63</v>
      </c>
      <c r="I459" s="785" t="s">
        <v>552</v>
      </c>
      <c r="J459" s="785" t="s">
        <v>553</v>
      </c>
      <c r="K459" s="778">
        <f>AB459</f>
        <v>0.39999999999999997</v>
      </c>
      <c r="L459" s="762" t="s">
        <v>554</v>
      </c>
      <c r="M459" s="728">
        <v>0.05</v>
      </c>
      <c r="N459" s="36" t="s">
        <v>42</v>
      </c>
      <c r="O459" s="38">
        <v>0.1</v>
      </c>
      <c r="P459" s="38">
        <v>0.4</v>
      </c>
      <c r="Q459" s="38">
        <v>0.75</v>
      </c>
      <c r="R459" s="116">
        <v>1</v>
      </c>
      <c r="S459" s="41">
        <f t="shared" ref="S459" si="2101">SUM(O459:O459)*M459</f>
        <v>5.000000000000001E-3</v>
      </c>
      <c r="T459" s="42">
        <f t="shared" ref="T459" si="2102">SUM(P459:P459)*M459</f>
        <v>2.0000000000000004E-2</v>
      </c>
      <c r="U459" s="42">
        <f t="shared" ref="U459" si="2103">SUM(Q459:Q459)*M459</f>
        <v>3.7500000000000006E-2</v>
      </c>
      <c r="V459" s="43">
        <f t="shared" ref="V459" si="2104">SUM(R459:R459)*M459</f>
        <v>0.05</v>
      </c>
      <c r="W459" s="44">
        <f t="shared" ref="W459:W532" si="2105">MAX(S459:V459)</f>
        <v>0.05</v>
      </c>
      <c r="X459" s="313">
        <f>+S460+S462+S464+S466</f>
        <v>2.5000000000000005E-3</v>
      </c>
      <c r="Y459" s="274">
        <f t="shared" ref="Y459:AB459" si="2106">+T460+T462+T464+T466</f>
        <v>1.0000000000000002E-2</v>
      </c>
      <c r="Z459" s="275">
        <f t="shared" si="2106"/>
        <v>0.39999999999999997</v>
      </c>
      <c r="AA459" s="275">
        <f t="shared" si="2106"/>
        <v>0</v>
      </c>
      <c r="AB459" s="314">
        <f t="shared" si="2106"/>
        <v>0.39999999999999997</v>
      </c>
      <c r="AC459" s="290"/>
      <c r="AD459" s="742"/>
      <c r="AE459" s="51" t="str">
        <f t="shared" ref="AE459" si="2107">+IF(Q460&gt;Q459,"SUPERADA",IF(Q460=Q459,"EQUILIBRADA",IF(Q460&lt;Q459,"PARA MEJORAR")))</f>
        <v>SUPERADA</v>
      </c>
      <c r="AF459" s="51" t="str">
        <f>IF(COUNTIF(AE459:AE466,"PARA MEJORAR")&gt;=1,"PARA MEJORAR","BIEN")</f>
        <v>PARA MEJORAR</v>
      </c>
      <c r="AG459" s="79"/>
      <c r="AH459" s="79"/>
      <c r="AI459" s="743"/>
      <c r="AJ459" s="221"/>
      <c r="AK459" s="222"/>
      <c r="AL459" s="222"/>
      <c r="AM459" s="222"/>
      <c r="AN459" s="222"/>
      <c r="AO459" s="223"/>
    </row>
    <row r="460" spans="1:41" ht="39.950000000000003" customHeight="1" thickBot="1" x14ac:dyDescent="0.25">
      <c r="A460" s="731"/>
      <c r="B460" s="732"/>
      <c r="C460" s="733"/>
      <c r="D460" s="734"/>
      <c r="E460" s="735"/>
      <c r="F460" s="763"/>
      <c r="G460" s="786"/>
      <c r="H460" s="737"/>
      <c r="I460" s="787"/>
      <c r="J460" s="787"/>
      <c r="K460" s="780"/>
      <c r="L460" s="746"/>
      <c r="M460" s="741"/>
      <c r="N460" s="65" t="s">
        <v>48</v>
      </c>
      <c r="O460" s="67">
        <v>0.05</v>
      </c>
      <c r="P460" s="67">
        <v>0.2</v>
      </c>
      <c r="Q460" s="67">
        <v>1</v>
      </c>
      <c r="R460" s="96">
        <v>0</v>
      </c>
      <c r="S460" s="68">
        <f t="shared" ref="S460" si="2108">SUM(O460:O460)*M459</f>
        <v>2.5000000000000005E-3</v>
      </c>
      <c r="T460" s="69">
        <f t="shared" ref="T460" si="2109">SUM(P460:P460)*M459</f>
        <v>1.0000000000000002E-2</v>
      </c>
      <c r="U460" s="69">
        <f t="shared" ref="U460" si="2110">SUM(Q460:Q460)*M459</f>
        <v>0.05</v>
      </c>
      <c r="V460" s="70">
        <f t="shared" ref="V460" si="2111">SUM(R460:R460)*M459</f>
        <v>0</v>
      </c>
      <c r="W460" s="71">
        <f t="shared" si="2105"/>
        <v>0.05</v>
      </c>
      <c r="X460" s="272"/>
      <c r="Y460" s="288"/>
      <c r="Z460" s="289"/>
      <c r="AA460" s="289"/>
      <c r="AB460" s="320"/>
      <c r="AC460" s="290"/>
      <c r="AD460" s="742"/>
      <c r="AE460" s="78"/>
      <c r="AF460" s="79"/>
      <c r="AG460" s="79"/>
      <c r="AH460" s="79"/>
      <c r="AI460" s="743"/>
      <c r="AJ460" s="97"/>
      <c r="AK460" s="98"/>
      <c r="AL460" s="98"/>
      <c r="AM460" s="98"/>
      <c r="AN460" s="98"/>
      <c r="AO460" s="99"/>
    </row>
    <row r="461" spans="1:41" ht="39.950000000000003" customHeight="1" x14ac:dyDescent="0.2">
      <c r="A461" s="731"/>
      <c r="B461" s="732"/>
      <c r="C461" s="733"/>
      <c r="D461" s="734"/>
      <c r="E461" s="735"/>
      <c r="F461" s="763"/>
      <c r="G461" s="786"/>
      <c r="H461" s="737"/>
      <c r="I461" s="787"/>
      <c r="J461" s="787"/>
      <c r="K461" s="780"/>
      <c r="L461" s="747" t="s">
        <v>555</v>
      </c>
      <c r="M461" s="745">
        <v>0.35</v>
      </c>
      <c r="N461" s="36" t="s">
        <v>42</v>
      </c>
      <c r="O461" s="195">
        <v>0</v>
      </c>
      <c r="P461" s="195">
        <v>0.6</v>
      </c>
      <c r="Q461" s="195">
        <v>0.8</v>
      </c>
      <c r="R461" s="196">
        <v>1</v>
      </c>
      <c r="S461" s="88">
        <f t="shared" ref="S461" si="2112">SUM(O461:O461)*M461</f>
        <v>0</v>
      </c>
      <c r="T461" s="89">
        <f t="shared" ref="T461" si="2113">SUM(P461:P461)*M461</f>
        <v>0.21</v>
      </c>
      <c r="U461" s="89">
        <f t="shared" ref="U461" si="2114">SUM(Q461:Q461)*M461</f>
        <v>0.27999999999999997</v>
      </c>
      <c r="V461" s="90">
        <f t="shared" ref="V461" si="2115">SUM(R461:R461)*M461</f>
        <v>0.35</v>
      </c>
      <c r="W461" s="91">
        <f t="shared" si="2105"/>
        <v>0.35</v>
      </c>
      <c r="X461" s="272"/>
      <c r="Y461" s="288"/>
      <c r="Z461" s="289"/>
      <c r="AA461" s="289"/>
      <c r="AB461" s="320"/>
      <c r="AC461" s="290"/>
      <c r="AD461" s="742"/>
      <c r="AE461" s="51" t="str">
        <f t="shared" ref="AE461" si="2116">+IF(Q462&gt;Q461,"SUPERADA",IF(Q462=Q461,"EQUILIBRADA",IF(Q462&lt;Q461,"PARA MEJORAR")))</f>
        <v>SUPERADA</v>
      </c>
      <c r="AF461" s="79"/>
      <c r="AG461" s="79"/>
      <c r="AH461" s="79"/>
      <c r="AI461" s="743"/>
      <c r="AJ461" s="97"/>
      <c r="AK461" s="98"/>
      <c r="AL461" s="98"/>
      <c r="AM461" s="98"/>
      <c r="AN461" s="98"/>
      <c r="AO461" s="99"/>
    </row>
    <row r="462" spans="1:41" ht="39.950000000000003" customHeight="1" thickBot="1" x14ac:dyDescent="0.25">
      <c r="A462" s="731"/>
      <c r="B462" s="732"/>
      <c r="C462" s="733"/>
      <c r="D462" s="734"/>
      <c r="E462" s="735"/>
      <c r="F462" s="763"/>
      <c r="G462" s="786"/>
      <c r="H462" s="737"/>
      <c r="I462" s="787"/>
      <c r="J462" s="787"/>
      <c r="K462" s="780"/>
      <c r="L462" s="746"/>
      <c r="M462" s="741"/>
      <c r="N462" s="65" t="s">
        <v>48</v>
      </c>
      <c r="O462" s="67">
        <v>0</v>
      </c>
      <c r="P462" s="67">
        <v>0</v>
      </c>
      <c r="Q462" s="67">
        <v>1</v>
      </c>
      <c r="R462" s="96">
        <v>0</v>
      </c>
      <c r="S462" s="68">
        <f t="shared" ref="S462" si="2117">SUM(O462:O462)*M461</f>
        <v>0</v>
      </c>
      <c r="T462" s="69">
        <f t="shared" ref="T462" si="2118">SUM(P462:P462)*M461</f>
        <v>0</v>
      </c>
      <c r="U462" s="69">
        <f t="shared" ref="U462" si="2119">SUM(Q462:Q462)*M461</f>
        <v>0.35</v>
      </c>
      <c r="V462" s="70">
        <f t="shared" ref="V462" si="2120">SUM(R462:R462)*M461</f>
        <v>0</v>
      </c>
      <c r="W462" s="71">
        <f t="shared" si="2105"/>
        <v>0.35</v>
      </c>
      <c r="X462" s="272"/>
      <c r="Y462" s="288"/>
      <c r="Z462" s="289"/>
      <c r="AA462" s="289"/>
      <c r="AB462" s="320"/>
      <c r="AC462" s="290"/>
      <c r="AD462" s="742"/>
      <c r="AE462" s="78"/>
      <c r="AF462" s="79"/>
      <c r="AG462" s="79"/>
      <c r="AH462" s="79"/>
      <c r="AI462" s="743"/>
      <c r="AJ462" s="97"/>
      <c r="AK462" s="98"/>
      <c r="AL462" s="98"/>
      <c r="AM462" s="98"/>
      <c r="AN462" s="98"/>
      <c r="AO462" s="99"/>
    </row>
    <row r="463" spans="1:41" ht="39.950000000000003" customHeight="1" x14ac:dyDescent="0.2">
      <c r="A463" s="731"/>
      <c r="B463" s="732"/>
      <c r="C463" s="733"/>
      <c r="D463" s="734"/>
      <c r="E463" s="735"/>
      <c r="F463" s="763"/>
      <c r="G463" s="786"/>
      <c r="H463" s="737"/>
      <c r="I463" s="787"/>
      <c r="J463" s="787"/>
      <c r="K463" s="780"/>
      <c r="L463" s="747" t="s">
        <v>556</v>
      </c>
      <c r="M463" s="745">
        <v>0.55000000000000004</v>
      </c>
      <c r="N463" s="36" t="s">
        <v>42</v>
      </c>
      <c r="O463" s="195">
        <v>0</v>
      </c>
      <c r="P463" s="195">
        <v>0</v>
      </c>
      <c r="Q463" s="195">
        <v>0.8</v>
      </c>
      <c r="R463" s="196">
        <v>1</v>
      </c>
      <c r="S463" s="88">
        <f t="shared" ref="S463" si="2121">SUM(O463:O463)*M463</f>
        <v>0</v>
      </c>
      <c r="T463" s="89">
        <f t="shared" ref="T463" si="2122">SUM(P463:P463)*M463</f>
        <v>0</v>
      </c>
      <c r="U463" s="89">
        <f t="shared" ref="U463" si="2123">SUM(Q463:Q463)*M463</f>
        <v>0.44000000000000006</v>
      </c>
      <c r="V463" s="90">
        <f t="shared" ref="V463" si="2124">SUM(R463:R463)*M463</f>
        <v>0.55000000000000004</v>
      </c>
      <c r="W463" s="91">
        <f t="shared" si="2105"/>
        <v>0.55000000000000004</v>
      </c>
      <c r="X463" s="272"/>
      <c r="Y463" s="288"/>
      <c r="Z463" s="289"/>
      <c r="AA463" s="289"/>
      <c r="AB463" s="320"/>
      <c r="AC463" s="290"/>
      <c r="AD463" s="742"/>
      <c r="AE463" s="51" t="str">
        <f t="shared" ref="AE463" si="2125">+IF(Q464&gt;Q463,"SUPERADA",IF(Q464=Q463,"EQUILIBRADA",IF(Q464&lt;Q463,"PARA MEJORAR")))</f>
        <v>PARA MEJORAR</v>
      </c>
      <c r="AF463" s="79"/>
      <c r="AG463" s="79"/>
      <c r="AH463" s="79"/>
      <c r="AI463" s="743"/>
      <c r="AJ463" s="97"/>
      <c r="AK463" s="98"/>
      <c r="AL463" s="98"/>
      <c r="AM463" s="98"/>
      <c r="AN463" s="98"/>
      <c r="AO463" s="99"/>
    </row>
    <row r="464" spans="1:41" ht="39.950000000000003" customHeight="1" thickBot="1" x14ac:dyDescent="0.25">
      <c r="A464" s="731"/>
      <c r="B464" s="732"/>
      <c r="C464" s="733"/>
      <c r="D464" s="734"/>
      <c r="E464" s="735"/>
      <c r="F464" s="763"/>
      <c r="G464" s="786"/>
      <c r="H464" s="737"/>
      <c r="I464" s="787"/>
      <c r="J464" s="787"/>
      <c r="K464" s="780"/>
      <c r="L464" s="746"/>
      <c r="M464" s="741"/>
      <c r="N464" s="65" t="s">
        <v>48</v>
      </c>
      <c r="O464" s="67">
        <v>0</v>
      </c>
      <c r="P464" s="67">
        <v>0</v>
      </c>
      <c r="Q464" s="67">
        <v>0</v>
      </c>
      <c r="R464" s="96">
        <v>0</v>
      </c>
      <c r="S464" s="68">
        <f t="shared" ref="S464" si="2126">SUM(O464:O464)*M463</f>
        <v>0</v>
      </c>
      <c r="T464" s="69">
        <f t="shared" ref="T464" si="2127">SUM(P464:P464)*M463</f>
        <v>0</v>
      </c>
      <c r="U464" s="69">
        <f t="shared" ref="U464" si="2128">SUM(Q464:Q464)*M463</f>
        <v>0</v>
      </c>
      <c r="V464" s="70">
        <f t="shared" ref="V464" si="2129">SUM(R464:R464)*M463</f>
        <v>0</v>
      </c>
      <c r="W464" s="71">
        <f t="shared" si="2105"/>
        <v>0</v>
      </c>
      <c r="X464" s="272"/>
      <c r="Y464" s="288"/>
      <c r="Z464" s="289"/>
      <c r="AA464" s="289"/>
      <c r="AB464" s="320"/>
      <c r="AC464" s="290"/>
      <c r="AD464" s="742"/>
      <c r="AE464" s="78"/>
      <c r="AF464" s="79"/>
      <c r="AG464" s="79"/>
      <c r="AH464" s="79"/>
      <c r="AI464" s="743"/>
      <c r="AJ464" s="97"/>
      <c r="AK464" s="98"/>
      <c r="AL464" s="98"/>
      <c r="AM464" s="98"/>
      <c r="AN464" s="98"/>
      <c r="AO464" s="99"/>
    </row>
    <row r="465" spans="1:41" ht="39.950000000000003" customHeight="1" x14ac:dyDescent="0.2">
      <c r="A465" s="731"/>
      <c r="B465" s="732"/>
      <c r="C465" s="733"/>
      <c r="D465" s="734"/>
      <c r="E465" s="735"/>
      <c r="F465" s="763"/>
      <c r="G465" s="786"/>
      <c r="H465" s="737"/>
      <c r="I465" s="787"/>
      <c r="J465" s="787"/>
      <c r="K465" s="780"/>
      <c r="L465" s="747" t="s">
        <v>557</v>
      </c>
      <c r="M465" s="745">
        <v>0.05</v>
      </c>
      <c r="N465" s="36" t="s">
        <v>42</v>
      </c>
      <c r="O465" s="195">
        <v>0</v>
      </c>
      <c r="P465" s="195">
        <v>0</v>
      </c>
      <c r="Q465" s="195">
        <v>0.8</v>
      </c>
      <c r="R465" s="196">
        <v>1</v>
      </c>
      <c r="S465" s="88">
        <f t="shared" ref="S465" si="2130">SUM(O465:O465)*M465</f>
        <v>0</v>
      </c>
      <c r="T465" s="89">
        <f t="shared" ref="T465" si="2131">SUM(P465:P465)*M465</f>
        <v>0</v>
      </c>
      <c r="U465" s="89">
        <f t="shared" ref="U465" si="2132">SUM(Q465:Q465)*M465</f>
        <v>4.0000000000000008E-2</v>
      </c>
      <c r="V465" s="90">
        <f t="shared" ref="V465" si="2133">SUM(R465:R465)*M465</f>
        <v>0.05</v>
      </c>
      <c r="W465" s="91">
        <f t="shared" si="2105"/>
        <v>0.05</v>
      </c>
      <c r="X465" s="272"/>
      <c r="Y465" s="288"/>
      <c r="Z465" s="289"/>
      <c r="AA465" s="289"/>
      <c r="AB465" s="320"/>
      <c r="AC465" s="290"/>
      <c r="AD465" s="742"/>
      <c r="AE465" s="51" t="str">
        <f t="shared" ref="AE465" si="2134">+IF(Q466&gt;Q465,"SUPERADA",IF(Q466=Q465,"EQUILIBRADA",IF(Q466&lt;Q465,"PARA MEJORAR")))</f>
        <v>PARA MEJORAR</v>
      </c>
      <c r="AF465" s="79"/>
      <c r="AG465" s="79"/>
      <c r="AH465" s="79"/>
      <c r="AI465" s="743"/>
      <c r="AJ465" s="97"/>
      <c r="AK465" s="98"/>
      <c r="AL465" s="98"/>
      <c r="AM465" s="98"/>
      <c r="AN465" s="98"/>
      <c r="AO465" s="99"/>
    </row>
    <row r="466" spans="1:41" ht="39.950000000000003" customHeight="1" thickBot="1" x14ac:dyDescent="0.25">
      <c r="A466" s="731"/>
      <c r="B466" s="732"/>
      <c r="C466" s="733"/>
      <c r="D466" s="734"/>
      <c r="E466" s="751"/>
      <c r="F466" s="773"/>
      <c r="G466" s="788"/>
      <c r="H466" s="753"/>
      <c r="I466" s="789"/>
      <c r="J466" s="789"/>
      <c r="K466" s="783"/>
      <c r="L466" s="755"/>
      <c r="M466" s="756"/>
      <c r="N466" s="65" t="s">
        <v>48</v>
      </c>
      <c r="O466" s="67">
        <v>0</v>
      </c>
      <c r="P466" s="67">
        <v>0</v>
      </c>
      <c r="Q466" s="67">
        <v>0</v>
      </c>
      <c r="R466" s="96">
        <v>0</v>
      </c>
      <c r="S466" s="109">
        <f t="shared" ref="S466" si="2135">SUM(O466:O466)*M465</f>
        <v>0</v>
      </c>
      <c r="T466" s="110">
        <f t="shared" ref="T466" si="2136">SUM(P466:P466)*M465</f>
        <v>0</v>
      </c>
      <c r="U466" s="110">
        <f t="shared" ref="U466" si="2137">SUM(Q466:Q466)*M465</f>
        <v>0</v>
      </c>
      <c r="V466" s="111">
        <f t="shared" ref="V466" si="2138">SUM(R466:R466)*M465</f>
        <v>0</v>
      </c>
      <c r="W466" s="112">
        <f t="shared" si="2105"/>
        <v>0</v>
      </c>
      <c r="X466" s="326"/>
      <c r="Y466" s="328"/>
      <c r="Z466" s="329"/>
      <c r="AA466" s="329"/>
      <c r="AB466" s="330"/>
      <c r="AC466" s="290"/>
      <c r="AD466" s="742"/>
      <c r="AE466" s="78"/>
      <c r="AF466" s="78"/>
      <c r="AG466" s="79"/>
      <c r="AH466" s="79"/>
      <c r="AI466" s="743"/>
      <c r="AJ466" s="97"/>
      <c r="AK466" s="98"/>
      <c r="AL466" s="98"/>
      <c r="AM466" s="98"/>
      <c r="AN466" s="98"/>
      <c r="AO466" s="99"/>
    </row>
    <row r="467" spans="1:41" ht="39.950000000000003" customHeight="1" x14ac:dyDescent="0.2">
      <c r="A467" s="731"/>
      <c r="B467" s="732"/>
      <c r="C467" s="733"/>
      <c r="D467" s="734"/>
      <c r="E467" s="722">
        <v>34</v>
      </c>
      <c r="F467" s="721" t="s">
        <v>558</v>
      </c>
      <c r="G467" s="790" t="s">
        <v>559</v>
      </c>
      <c r="H467" s="724">
        <v>64</v>
      </c>
      <c r="I467" s="785" t="s">
        <v>560</v>
      </c>
      <c r="J467" s="785" t="s">
        <v>561</v>
      </c>
      <c r="K467" s="778">
        <f>AB467</f>
        <v>0.65</v>
      </c>
      <c r="L467" s="762" t="s">
        <v>562</v>
      </c>
      <c r="M467" s="728">
        <v>0.1</v>
      </c>
      <c r="N467" s="36" t="s">
        <v>42</v>
      </c>
      <c r="O467" s="38">
        <v>0.1</v>
      </c>
      <c r="P467" s="38">
        <v>0.25</v>
      </c>
      <c r="Q467" s="38">
        <v>0.65</v>
      </c>
      <c r="R467" s="116">
        <v>1</v>
      </c>
      <c r="S467" s="41">
        <f t="shared" ref="S467" si="2139">SUM(O467:O467)*M467</f>
        <v>1.0000000000000002E-2</v>
      </c>
      <c r="T467" s="42">
        <f t="shared" ref="T467" si="2140">SUM(P467:P467)*M467</f>
        <v>2.5000000000000001E-2</v>
      </c>
      <c r="U467" s="42">
        <f t="shared" ref="U467" si="2141">SUM(Q467:Q467)*M467</f>
        <v>6.5000000000000002E-2</v>
      </c>
      <c r="V467" s="43">
        <f t="shared" ref="V467" si="2142">SUM(R467:R467)*M467</f>
        <v>0.1</v>
      </c>
      <c r="W467" s="44">
        <f t="shared" si="2105"/>
        <v>0.1</v>
      </c>
      <c r="X467" s="313">
        <f>+S468+S470+S472+S474</f>
        <v>0.1</v>
      </c>
      <c r="Y467" s="274">
        <f t="shared" ref="Y467:AB467" si="2143">+T468+T470+T472+T474</f>
        <v>0.16</v>
      </c>
      <c r="Z467" s="275">
        <f t="shared" si="2143"/>
        <v>0.65</v>
      </c>
      <c r="AA467" s="275">
        <f t="shared" si="2143"/>
        <v>0</v>
      </c>
      <c r="AB467" s="314">
        <f t="shared" si="2143"/>
        <v>0.65</v>
      </c>
      <c r="AC467" s="290"/>
      <c r="AD467" s="742"/>
      <c r="AE467" s="51" t="str">
        <f t="shared" ref="AE467" si="2144">+IF(Q468&gt;Q467,"SUPERADA",IF(Q468=Q467,"EQUILIBRADA",IF(Q468&lt;Q467,"PARA MEJORAR")))</f>
        <v>SUPERADA</v>
      </c>
      <c r="AF467" s="51" t="str">
        <f>IF(COUNTIF(AE467:AE474,"PARA MEJORAR")&gt;=1,"PARA MEJORAR","BIEN")</f>
        <v>PARA MEJORAR</v>
      </c>
      <c r="AG467" s="79"/>
      <c r="AH467" s="79"/>
      <c r="AI467" s="743"/>
      <c r="AJ467" s="221"/>
      <c r="AK467" s="222"/>
      <c r="AL467" s="222"/>
      <c r="AM467" s="222"/>
      <c r="AN467" s="222"/>
      <c r="AO467" s="223"/>
    </row>
    <row r="468" spans="1:41" ht="39.950000000000003" customHeight="1" thickBot="1" x14ac:dyDescent="0.25">
      <c r="A468" s="731"/>
      <c r="B468" s="732"/>
      <c r="C468" s="733"/>
      <c r="D468" s="734"/>
      <c r="E468" s="735"/>
      <c r="F468" s="734"/>
      <c r="G468" s="776"/>
      <c r="H468" s="737"/>
      <c r="I468" s="787"/>
      <c r="J468" s="787"/>
      <c r="K468" s="780"/>
      <c r="L468" s="746"/>
      <c r="M468" s="741"/>
      <c r="N468" s="65" t="s">
        <v>48</v>
      </c>
      <c r="O468" s="67">
        <v>1</v>
      </c>
      <c r="P468" s="67">
        <v>1</v>
      </c>
      <c r="Q468" s="67">
        <v>1</v>
      </c>
      <c r="R468" s="96">
        <v>0</v>
      </c>
      <c r="S468" s="68">
        <f t="shared" ref="S468" si="2145">SUM(O468:O468)*M467</f>
        <v>0.1</v>
      </c>
      <c r="T468" s="69">
        <f t="shared" ref="T468" si="2146">SUM(P468:P468)*M467</f>
        <v>0.1</v>
      </c>
      <c r="U468" s="69">
        <f t="shared" ref="U468" si="2147">SUM(Q468:Q468)*M467</f>
        <v>0.1</v>
      </c>
      <c r="V468" s="70">
        <f t="shared" ref="V468" si="2148">SUM(R468:R468)*M467</f>
        <v>0</v>
      </c>
      <c r="W468" s="71">
        <f t="shared" si="2105"/>
        <v>0.1</v>
      </c>
      <c r="X468" s="272"/>
      <c r="Y468" s="288"/>
      <c r="Z468" s="289"/>
      <c r="AA468" s="289"/>
      <c r="AB468" s="320"/>
      <c r="AC468" s="290"/>
      <c r="AD468" s="742"/>
      <c r="AE468" s="78"/>
      <c r="AF468" s="79"/>
      <c r="AG468" s="79"/>
      <c r="AH468" s="79"/>
      <c r="AI468" s="743"/>
      <c r="AJ468" s="97"/>
      <c r="AK468" s="98"/>
      <c r="AL468" s="98"/>
      <c r="AM468" s="98"/>
      <c r="AN468" s="98"/>
      <c r="AO468" s="99"/>
    </row>
    <row r="469" spans="1:41" ht="39.950000000000003" customHeight="1" x14ac:dyDescent="0.2">
      <c r="A469" s="731"/>
      <c r="B469" s="732"/>
      <c r="C469" s="733"/>
      <c r="D469" s="734"/>
      <c r="E469" s="735"/>
      <c r="F469" s="734"/>
      <c r="G469" s="776"/>
      <c r="H469" s="737"/>
      <c r="I469" s="787"/>
      <c r="J469" s="787"/>
      <c r="K469" s="780"/>
      <c r="L469" s="747" t="s">
        <v>563</v>
      </c>
      <c r="M469" s="745">
        <v>0.3</v>
      </c>
      <c r="N469" s="36" t="s">
        <v>42</v>
      </c>
      <c r="O469" s="195">
        <v>0</v>
      </c>
      <c r="P469" s="195">
        <v>0.35</v>
      </c>
      <c r="Q469" s="195">
        <v>0.65</v>
      </c>
      <c r="R469" s="196">
        <v>1</v>
      </c>
      <c r="S469" s="88">
        <f t="shared" ref="S469" si="2149">SUM(O469:O469)*M469</f>
        <v>0</v>
      </c>
      <c r="T469" s="89">
        <f t="shared" ref="T469" si="2150">SUM(P469:P469)*M469</f>
        <v>0.105</v>
      </c>
      <c r="U469" s="89">
        <f t="shared" ref="U469" si="2151">SUM(Q469:Q469)*M469</f>
        <v>0.19500000000000001</v>
      </c>
      <c r="V469" s="90">
        <f t="shared" ref="V469" si="2152">SUM(R469:R469)*M469</f>
        <v>0.3</v>
      </c>
      <c r="W469" s="91">
        <f t="shared" si="2105"/>
        <v>0.3</v>
      </c>
      <c r="X469" s="272"/>
      <c r="Y469" s="288"/>
      <c r="Z469" s="289"/>
      <c r="AA469" s="289"/>
      <c r="AB469" s="320"/>
      <c r="AC469" s="290"/>
      <c r="AD469" s="742"/>
      <c r="AE469" s="51" t="str">
        <f t="shared" ref="AE469" si="2153">+IF(Q470&gt;Q469,"SUPERADA",IF(Q470=Q469,"EQUILIBRADA",IF(Q470&lt;Q469,"PARA MEJORAR")))</f>
        <v>SUPERADA</v>
      </c>
      <c r="AF469" s="79"/>
      <c r="AG469" s="79"/>
      <c r="AH469" s="79"/>
      <c r="AI469" s="743"/>
      <c r="AJ469" s="97"/>
      <c r="AK469" s="98"/>
      <c r="AL469" s="98"/>
      <c r="AM469" s="98"/>
      <c r="AN469" s="98"/>
      <c r="AO469" s="99"/>
    </row>
    <row r="470" spans="1:41" ht="39.950000000000003" customHeight="1" thickBot="1" x14ac:dyDescent="0.25">
      <c r="A470" s="731"/>
      <c r="B470" s="732"/>
      <c r="C470" s="733"/>
      <c r="D470" s="734"/>
      <c r="E470" s="735"/>
      <c r="F470" s="734"/>
      <c r="G470" s="776"/>
      <c r="H470" s="737"/>
      <c r="I470" s="787"/>
      <c r="J470" s="787"/>
      <c r="K470" s="780"/>
      <c r="L470" s="746"/>
      <c r="M470" s="741"/>
      <c r="N470" s="65" t="s">
        <v>48</v>
      </c>
      <c r="O470" s="67">
        <v>0</v>
      </c>
      <c r="P470" s="67">
        <v>0.2</v>
      </c>
      <c r="Q470" s="67">
        <v>1</v>
      </c>
      <c r="R470" s="96">
        <v>0</v>
      </c>
      <c r="S470" s="68">
        <f t="shared" ref="S470" si="2154">SUM(O470:O470)*M469</f>
        <v>0</v>
      </c>
      <c r="T470" s="69">
        <f t="shared" ref="T470" si="2155">SUM(P470:P470)*M469</f>
        <v>0.06</v>
      </c>
      <c r="U470" s="69">
        <f t="shared" ref="U470" si="2156">SUM(Q470:Q470)*M469</f>
        <v>0.3</v>
      </c>
      <c r="V470" s="70">
        <f t="shared" ref="V470" si="2157">SUM(R470:R470)*M469</f>
        <v>0</v>
      </c>
      <c r="W470" s="71">
        <f t="shared" si="2105"/>
        <v>0.3</v>
      </c>
      <c r="X470" s="272"/>
      <c r="Y470" s="288"/>
      <c r="Z470" s="289"/>
      <c r="AA470" s="289"/>
      <c r="AB470" s="320"/>
      <c r="AC470" s="290"/>
      <c r="AD470" s="742"/>
      <c r="AE470" s="78"/>
      <c r="AF470" s="79"/>
      <c r="AG470" s="79"/>
      <c r="AH470" s="79"/>
      <c r="AI470" s="743"/>
      <c r="AJ470" s="97"/>
      <c r="AK470" s="98"/>
      <c r="AL470" s="98"/>
      <c r="AM470" s="98"/>
      <c r="AN470" s="98"/>
      <c r="AO470" s="99"/>
    </row>
    <row r="471" spans="1:41" ht="39.950000000000003" customHeight="1" x14ac:dyDescent="0.2">
      <c r="A471" s="731"/>
      <c r="B471" s="732"/>
      <c r="C471" s="733"/>
      <c r="D471" s="734"/>
      <c r="E471" s="735"/>
      <c r="F471" s="734"/>
      <c r="G471" s="776"/>
      <c r="H471" s="737"/>
      <c r="I471" s="787"/>
      <c r="J471" s="787"/>
      <c r="K471" s="780"/>
      <c r="L471" s="747" t="s">
        <v>564</v>
      </c>
      <c r="M471" s="745">
        <v>0.5</v>
      </c>
      <c r="N471" s="36" t="s">
        <v>42</v>
      </c>
      <c r="O471" s="195">
        <v>0</v>
      </c>
      <c r="P471" s="195">
        <v>0.35</v>
      </c>
      <c r="Q471" s="195">
        <v>0.65</v>
      </c>
      <c r="R471" s="196">
        <v>1</v>
      </c>
      <c r="S471" s="88">
        <f t="shared" ref="S471" si="2158">SUM(O471:O471)*M471</f>
        <v>0</v>
      </c>
      <c r="T471" s="89">
        <f t="shared" ref="T471" si="2159">SUM(P471:P471)*M471</f>
        <v>0.17499999999999999</v>
      </c>
      <c r="U471" s="89">
        <f t="shared" ref="U471" si="2160">SUM(Q471:Q471)*M471</f>
        <v>0.32500000000000001</v>
      </c>
      <c r="V471" s="90">
        <f t="shared" ref="V471" si="2161">SUM(R471:R471)*M471</f>
        <v>0.5</v>
      </c>
      <c r="W471" s="91">
        <f t="shared" si="2105"/>
        <v>0.5</v>
      </c>
      <c r="X471" s="272"/>
      <c r="Y471" s="288"/>
      <c r="Z471" s="289"/>
      <c r="AA471" s="289"/>
      <c r="AB471" s="320"/>
      <c r="AC471" s="290"/>
      <c r="AD471" s="742"/>
      <c r="AE471" s="51" t="str">
        <f t="shared" ref="AE471" si="2162">+IF(Q472&gt;Q471,"SUPERADA",IF(Q472=Q471,"EQUILIBRADA",IF(Q472&lt;Q471,"PARA MEJORAR")))</f>
        <v>PARA MEJORAR</v>
      </c>
      <c r="AF471" s="79"/>
      <c r="AG471" s="79"/>
      <c r="AH471" s="79"/>
      <c r="AI471" s="743"/>
      <c r="AJ471" s="97"/>
      <c r="AK471" s="98"/>
      <c r="AL471" s="98"/>
      <c r="AM471" s="98"/>
      <c r="AN471" s="98"/>
      <c r="AO471" s="99"/>
    </row>
    <row r="472" spans="1:41" ht="39.950000000000003" customHeight="1" thickBot="1" x14ac:dyDescent="0.25">
      <c r="A472" s="731"/>
      <c r="B472" s="732"/>
      <c r="C472" s="733"/>
      <c r="D472" s="734"/>
      <c r="E472" s="735"/>
      <c r="F472" s="734"/>
      <c r="G472" s="776"/>
      <c r="H472" s="737"/>
      <c r="I472" s="787"/>
      <c r="J472" s="787"/>
      <c r="K472" s="780"/>
      <c r="L472" s="746"/>
      <c r="M472" s="741"/>
      <c r="N472" s="65" t="s">
        <v>48</v>
      </c>
      <c r="O472" s="67">
        <v>0</v>
      </c>
      <c r="P472" s="67">
        <v>0</v>
      </c>
      <c r="Q472" s="67">
        <v>0.5</v>
      </c>
      <c r="R472" s="96">
        <v>0</v>
      </c>
      <c r="S472" s="68">
        <f t="shared" ref="S472" si="2163">SUM(O472:O472)*M471</f>
        <v>0</v>
      </c>
      <c r="T472" s="69">
        <f t="shared" ref="T472" si="2164">SUM(P472:P472)*M471</f>
        <v>0</v>
      </c>
      <c r="U472" s="69">
        <f t="shared" ref="U472" si="2165">SUM(Q472:Q472)*M471</f>
        <v>0.25</v>
      </c>
      <c r="V472" s="70">
        <f t="shared" ref="V472" si="2166">SUM(R472:R472)*M471</f>
        <v>0</v>
      </c>
      <c r="W472" s="71">
        <f t="shared" si="2105"/>
        <v>0.25</v>
      </c>
      <c r="X472" s="272"/>
      <c r="Y472" s="288"/>
      <c r="Z472" s="289"/>
      <c r="AA472" s="289"/>
      <c r="AB472" s="320"/>
      <c r="AC472" s="290"/>
      <c r="AD472" s="742"/>
      <c r="AE472" s="78"/>
      <c r="AF472" s="79"/>
      <c r="AG472" s="79"/>
      <c r="AH472" s="79"/>
      <c r="AI472" s="743"/>
      <c r="AJ472" s="97"/>
      <c r="AK472" s="98"/>
      <c r="AL472" s="98"/>
      <c r="AM472" s="98"/>
      <c r="AN472" s="98"/>
      <c r="AO472" s="99"/>
    </row>
    <row r="473" spans="1:41" ht="39.950000000000003" customHeight="1" x14ac:dyDescent="0.2">
      <c r="A473" s="731"/>
      <c r="B473" s="732"/>
      <c r="C473" s="733"/>
      <c r="D473" s="734"/>
      <c r="E473" s="735"/>
      <c r="F473" s="734"/>
      <c r="G473" s="776"/>
      <c r="H473" s="737"/>
      <c r="I473" s="787"/>
      <c r="J473" s="787"/>
      <c r="K473" s="780"/>
      <c r="L473" s="747" t="s">
        <v>565</v>
      </c>
      <c r="M473" s="745">
        <v>0.1</v>
      </c>
      <c r="N473" s="36" t="s">
        <v>42</v>
      </c>
      <c r="O473" s="195">
        <v>0</v>
      </c>
      <c r="P473" s="195">
        <v>0.35</v>
      </c>
      <c r="Q473" s="195">
        <v>0.65</v>
      </c>
      <c r="R473" s="196">
        <v>1</v>
      </c>
      <c r="S473" s="88">
        <f t="shared" ref="S473" si="2167">SUM(O473:O473)*M473</f>
        <v>0</v>
      </c>
      <c r="T473" s="89">
        <f t="shared" ref="T473" si="2168">SUM(P473:P473)*M473</f>
        <v>3.4999999999999996E-2</v>
      </c>
      <c r="U473" s="89">
        <f t="shared" ref="U473" si="2169">SUM(Q473:Q473)*M473</f>
        <v>6.5000000000000002E-2</v>
      </c>
      <c r="V473" s="90">
        <f t="shared" ref="V473" si="2170">SUM(R473:R473)*M473</f>
        <v>0.1</v>
      </c>
      <c r="W473" s="91">
        <f t="shared" si="2105"/>
        <v>0.1</v>
      </c>
      <c r="X473" s="272"/>
      <c r="Y473" s="288"/>
      <c r="Z473" s="289"/>
      <c r="AA473" s="289"/>
      <c r="AB473" s="320"/>
      <c r="AC473" s="290"/>
      <c r="AD473" s="742"/>
      <c r="AE473" s="51" t="str">
        <f t="shared" ref="AE473" si="2171">+IF(Q474&gt;Q473,"SUPERADA",IF(Q474=Q473,"EQUILIBRADA",IF(Q474&lt;Q473,"PARA MEJORAR")))</f>
        <v>PARA MEJORAR</v>
      </c>
      <c r="AF473" s="79"/>
      <c r="AG473" s="79"/>
      <c r="AH473" s="79"/>
      <c r="AI473" s="743"/>
      <c r="AJ473" s="97"/>
      <c r="AK473" s="98"/>
      <c r="AL473" s="98"/>
      <c r="AM473" s="98"/>
      <c r="AN473" s="98"/>
      <c r="AO473" s="99"/>
    </row>
    <row r="474" spans="1:41" ht="39.950000000000003" customHeight="1" thickBot="1" x14ac:dyDescent="0.25">
      <c r="A474" s="731"/>
      <c r="B474" s="732"/>
      <c r="C474" s="733"/>
      <c r="D474" s="734"/>
      <c r="E474" s="735"/>
      <c r="F474" s="734"/>
      <c r="G474" s="781"/>
      <c r="H474" s="753"/>
      <c r="I474" s="789"/>
      <c r="J474" s="789"/>
      <c r="K474" s="783"/>
      <c r="L474" s="755"/>
      <c r="M474" s="756"/>
      <c r="N474" s="65" t="s">
        <v>48</v>
      </c>
      <c r="O474" s="67">
        <v>0</v>
      </c>
      <c r="P474" s="67">
        <v>0</v>
      </c>
      <c r="Q474" s="67">
        <v>0</v>
      </c>
      <c r="R474" s="96">
        <v>0</v>
      </c>
      <c r="S474" s="109">
        <f t="shared" ref="S474" si="2172">SUM(O474:O474)*M473</f>
        <v>0</v>
      </c>
      <c r="T474" s="110">
        <f t="shared" ref="T474" si="2173">SUM(P474:P474)*M473</f>
        <v>0</v>
      </c>
      <c r="U474" s="110">
        <f t="shared" ref="U474" si="2174">SUM(Q474:Q474)*M473</f>
        <v>0</v>
      </c>
      <c r="V474" s="111">
        <f t="shared" ref="V474" si="2175">SUM(R474:R474)*M473</f>
        <v>0</v>
      </c>
      <c r="W474" s="112">
        <f t="shared" si="2105"/>
        <v>0</v>
      </c>
      <c r="X474" s="326"/>
      <c r="Y474" s="328"/>
      <c r="Z474" s="329"/>
      <c r="AA474" s="329"/>
      <c r="AB474" s="330"/>
      <c r="AC474" s="290"/>
      <c r="AD474" s="742"/>
      <c r="AE474" s="78"/>
      <c r="AF474" s="78"/>
      <c r="AG474" s="79"/>
      <c r="AH474" s="79"/>
      <c r="AI474" s="743"/>
      <c r="AJ474" s="97"/>
      <c r="AK474" s="98"/>
      <c r="AL474" s="98"/>
      <c r="AM474" s="98"/>
      <c r="AN474" s="98"/>
      <c r="AO474" s="99"/>
    </row>
    <row r="475" spans="1:41" ht="39.950000000000003" customHeight="1" x14ac:dyDescent="0.2">
      <c r="A475" s="731"/>
      <c r="B475" s="732"/>
      <c r="C475" s="733"/>
      <c r="D475" s="734"/>
      <c r="E475" s="735"/>
      <c r="F475" s="734"/>
      <c r="G475" s="790" t="s">
        <v>566</v>
      </c>
      <c r="H475" s="724">
        <v>65</v>
      </c>
      <c r="I475" s="785" t="s">
        <v>567</v>
      </c>
      <c r="J475" s="785" t="s">
        <v>568</v>
      </c>
      <c r="K475" s="778">
        <f>AB475</f>
        <v>0.26</v>
      </c>
      <c r="L475" s="762" t="s">
        <v>569</v>
      </c>
      <c r="M475" s="728">
        <v>0.2</v>
      </c>
      <c r="N475" s="36" t="s">
        <v>42</v>
      </c>
      <c r="O475" s="38">
        <v>1</v>
      </c>
      <c r="P475" s="38">
        <v>1</v>
      </c>
      <c r="Q475" s="38">
        <v>1</v>
      </c>
      <c r="R475" s="116">
        <v>1</v>
      </c>
      <c r="S475" s="41">
        <f t="shared" ref="S475" si="2176">SUM(O475:O475)*M475</f>
        <v>0.2</v>
      </c>
      <c r="T475" s="42">
        <f t="shared" ref="T475" si="2177">SUM(P475:P475)*M475</f>
        <v>0.2</v>
      </c>
      <c r="U475" s="42">
        <f t="shared" ref="U475" si="2178">SUM(Q475:Q475)*M475</f>
        <v>0.2</v>
      </c>
      <c r="V475" s="43">
        <f t="shared" ref="V475" si="2179">SUM(R475:R475)*M475</f>
        <v>0.2</v>
      </c>
      <c r="W475" s="44">
        <f t="shared" si="2105"/>
        <v>0.2</v>
      </c>
      <c r="X475" s="313">
        <f>+S476+S478+S480</f>
        <v>0.2</v>
      </c>
      <c r="Y475" s="274">
        <f t="shared" ref="Y475:AB475" si="2180">+T476+T478+T480</f>
        <v>0.24000000000000002</v>
      </c>
      <c r="Z475" s="275">
        <f t="shared" si="2180"/>
        <v>0.26</v>
      </c>
      <c r="AA475" s="275">
        <f t="shared" si="2180"/>
        <v>0</v>
      </c>
      <c r="AB475" s="314">
        <f t="shared" si="2180"/>
        <v>0.26</v>
      </c>
      <c r="AC475" s="290"/>
      <c r="AD475" s="742"/>
      <c r="AE475" s="51" t="str">
        <f t="shared" ref="AE475" si="2181">+IF(Q476&gt;Q475,"SUPERADA",IF(Q476=Q475,"EQUILIBRADA",IF(Q476&lt;Q475,"PARA MEJORAR")))</f>
        <v>EQUILIBRADA</v>
      </c>
      <c r="AF475" s="51" t="str">
        <f>IF(COUNTIF(AE475:AE480,"PARA MEJORAR")&gt;=1,"PARA MEJORAR","BIEN")</f>
        <v>PARA MEJORAR</v>
      </c>
      <c r="AG475" s="79"/>
      <c r="AH475" s="79"/>
      <c r="AI475" s="743"/>
      <c r="AJ475" s="97"/>
      <c r="AK475" s="98"/>
      <c r="AL475" s="98"/>
      <c r="AM475" s="98"/>
      <c r="AN475" s="98"/>
      <c r="AO475" s="99"/>
    </row>
    <row r="476" spans="1:41" ht="39.950000000000003" customHeight="1" thickBot="1" x14ac:dyDescent="0.25">
      <c r="A476" s="731"/>
      <c r="B476" s="732"/>
      <c r="C476" s="733"/>
      <c r="D476" s="734"/>
      <c r="E476" s="735"/>
      <c r="F476" s="734"/>
      <c r="G476" s="776"/>
      <c r="H476" s="737"/>
      <c r="I476" s="787"/>
      <c r="J476" s="787"/>
      <c r="K476" s="780"/>
      <c r="L476" s="746"/>
      <c r="M476" s="741"/>
      <c r="N476" s="65" t="s">
        <v>48</v>
      </c>
      <c r="O476" s="67">
        <v>1</v>
      </c>
      <c r="P476" s="67">
        <v>1</v>
      </c>
      <c r="Q476" s="67">
        <v>1</v>
      </c>
      <c r="R476" s="96">
        <v>0</v>
      </c>
      <c r="S476" s="68">
        <f t="shared" ref="S476" si="2182">SUM(O476:O476)*M475</f>
        <v>0.2</v>
      </c>
      <c r="T476" s="69">
        <f t="shared" ref="T476" si="2183">SUM(P476:P476)*M475</f>
        <v>0.2</v>
      </c>
      <c r="U476" s="69">
        <f t="shared" ref="U476" si="2184">SUM(Q476:Q476)*M475</f>
        <v>0.2</v>
      </c>
      <c r="V476" s="70">
        <f t="shared" ref="V476" si="2185">SUM(R476:R476)*M475</f>
        <v>0</v>
      </c>
      <c r="W476" s="71">
        <f t="shared" si="2105"/>
        <v>0.2</v>
      </c>
      <c r="X476" s="272"/>
      <c r="Y476" s="288"/>
      <c r="Z476" s="289"/>
      <c r="AA476" s="289"/>
      <c r="AB476" s="320"/>
      <c r="AC476" s="290"/>
      <c r="AD476" s="742"/>
      <c r="AE476" s="78"/>
      <c r="AF476" s="79"/>
      <c r="AG476" s="79"/>
      <c r="AH476" s="79"/>
      <c r="AI476" s="743"/>
      <c r="AJ476" s="97"/>
      <c r="AK476" s="98"/>
      <c r="AL476" s="98"/>
      <c r="AM476" s="98"/>
      <c r="AN476" s="98"/>
      <c r="AO476" s="99"/>
    </row>
    <row r="477" spans="1:41" ht="39.950000000000003" customHeight="1" x14ac:dyDescent="0.2">
      <c r="A477" s="731"/>
      <c r="B477" s="732"/>
      <c r="C477" s="733"/>
      <c r="D477" s="734"/>
      <c r="E477" s="735"/>
      <c r="F477" s="734"/>
      <c r="G477" s="776"/>
      <c r="H477" s="737"/>
      <c r="I477" s="787"/>
      <c r="J477" s="787"/>
      <c r="K477" s="780"/>
      <c r="L477" s="747" t="s">
        <v>570</v>
      </c>
      <c r="M477" s="745">
        <v>0.4</v>
      </c>
      <c r="N477" s="36" t="s">
        <v>42</v>
      </c>
      <c r="O477" s="195">
        <v>0</v>
      </c>
      <c r="P477" s="195">
        <v>0.5</v>
      </c>
      <c r="Q477" s="195">
        <v>1</v>
      </c>
      <c r="R477" s="196">
        <v>1</v>
      </c>
      <c r="S477" s="88">
        <f t="shared" ref="S477" si="2186">SUM(O477:O477)*M477</f>
        <v>0</v>
      </c>
      <c r="T477" s="89">
        <f t="shared" ref="T477" si="2187">SUM(P477:P477)*M477</f>
        <v>0.2</v>
      </c>
      <c r="U477" s="89">
        <f t="shared" ref="U477" si="2188">SUM(Q477:Q477)*M477</f>
        <v>0.4</v>
      </c>
      <c r="V477" s="90">
        <f t="shared" ref="V477" si="2189">SUM(R477:R477)*M477</f>
        <v>0.4</v>
      </c>
      <c r="W477" s="91">
        <f t="shared" si="2105"/>
        <v>0.4</v>
      </c>
      <c r="X477" s="272"/>
      <c r="Y477" s="288"/>
      <c r="Z477" s="289"/>
      <c r="AA477" s="289"/>
      <c r="AB477" s="320"/>
      <c r="AC477" s="290"/>
      <c r="AD477" s="742"/>
      <c r="AE477" s="51" t="str">
        <f t="shared" ref="AE477" si="2190">+IF(Q478&gt;Q477,"SUPERADA",IF(Q478=Q477,"EQUILIBRADA",IF(Q478&lt;Q477,"PARA MEJORAR")))</f>
        <v>PARA MEJORAR</v>
      </c>
      <c r="AF477" s="79"/>
      <c r="AG477" s="79"/>
      <c r="AH477" s="79"/>
      <c r="AI477" s="743"/>
      <c r="AJ477" s="97"/>
      <c r="AK477" s="98"/>
      <c r="AL477" s="98"/>
      <c r="AM477" s="98"/>
      <c r="AN477" s="98"/>
      <c r="AO477" s="99"/>
    </row>
    <row r="478" spans="1:41" ht="39.950000000000003" customHeight="1" thickBot="1" x14ac:dyDescent="0.25">
      <c r="A478" s="731"/>
      <c r="B478" s="732"/>
      <c r="C478" s="733"/>
      <c r="D478" s="734"/>
      <c r="E478" s="735"/>
      <c r="F478" s="734"/>
      <c r="G478" s="776"/>
      <c r="H478" s="737"/>
      <c r="I478" s="787"/>
      <c r="J478" s="787"/>
      <c r="K478" s="780"/>
      <c r="L478" s="746"/>
      <c r="M478" s="741"/>
      <c r="N478" s="65" t="s">
        <v>48</v>
      </c>
      <c r="O478" s="67">
        <v>0</v>
      </c>
      <c r="P478" s="67">
        <v>0.1</v>
      </c>
      <c r="Q478" s="67">
        <v>0.15</v>
      </c>
      <c r="R478" s="96">
        <v>0</v>
      </c>
      <c r="S478" s="68">
        <f t="shared" ref="S478" si="2191">SUM(O478:O478)*M477</f>
        <v>0</v>
      </c>
      <c r="T478" s="69">
        <f t="shared" ref="T478" si="2192">SUM(P478:P478)*M477</f>
        <v>4.0000000000000008E-2</v>
      </c>
      <c r="U478" s="69">
        <f t="shared" ref="U478" si="2193">SUM(Q478:Q478)*M477</f>
        <v>0.06</v>
      </c>
      <c r="V478" s="70">
        <f t="shared" ref="V478" si="2194">SUM(R478:R478)*M477</f>
        <v>0</v>
      </c>
      <c r="W478" s="71">
        <f t="shared" si="2105"/>
        <v>0.06</v>
      </c>
      <c r="X478" s="272"/>
      <c r="Y478" s="288"/>
      <c r="Z478" s="289"/>
      <c r="AA478" s="289"/>
      <c r="AB478" s="320"/>
      <c r="AC478" s="290"/>
      <c r="AD478" s="742"/>
      <c r="AE478" s="78"/>
      <c r="AF478" s="79"/>
      <c r="AG478" s="79"/>
      <c r="AH478" s="79"/>
      <c r="AI478" s="743"/>
      <c r="AJ478" s="97"/>
      <c r="AK478" s="98"/>
      <c r="AL478" s="98"/>
      <c r="AM478" s="98"/>
      <c r="AN478" s="98"/>
      <c r="AO478" s="99"/>
    </row>
    <row r="479" spans="1:41" ht="39.950000000000003" customHeight="1" x14ac:dyDescent="0.2">
      <c r="A479" s="731"/>
      <c r="B479" s="732"/>
      <c r="C479" s="733"/>
      <c r="D479" s="734"/>
      <c r="E479" s="735"/>
      <c r="F479" s="734"/>
      <c r="G479" s="776"/>
      <c r="H479" s="737"/>
      <c r="I479" s="787"/>
      <c r="J479" s="787"/>
      <c r="K479" s="780"/>
      <c r="L479" s="747" t="s">
        <v>571</v>
      </c>
      <c r="M479" s="745">
        <v>0.4</v>
      </c>
      <c r="N479" s="36" t="s">
        <v>42</v>
      </c>
      <c r="O479" s="195">
        <v>0</v>
      </c>
      <c r="P479" s="195">
        <v>0</v>
      </c>
      <c r="Q479" s="195">
        <v>0.5</v>
      </c>
      <c r="R479" s="196">
        <v>1</v>
      </c>
      <c r="S479" s="88">
        <f t="shared" ref="S479" si="2195">SUM(O479:O479)*M479</f>
        <v>0</v>
      </c>
      <c r="T479" s="89">
        <f t="shared" ref="T479" si="2196">SUM(P479:P479)*M479</f>
        <v>0</v>
      </c>
      <c r="U479" s="89">
        <f t="shared" ref="U479" si="2197">SUM(Q479:Q479)*M479</f>
        <v>0.2</v>
      </c>
      <c r="V479" s="90">
        <f t="shared" ref="V479" si="2198">SUM(R479:R479)*M479</f>
        <v>0.4</v>
      </c>
      <c r="W479" s="91">
        <f t="shared" si="2105"/>
        <v>0.4</v>
      </c>
      <c r="X479" s="272"/>
      <c r="Y479" s="288"/>
      <c r="Z479" s="289"/>
      <c r="AA479" s="289"/>
      <c r="AB479" s="320"/>
      <c r="AC479" s="290"/>
      <c r="AD479" s="742"/>
      <c r="AE479" s="51" t="str">
        <f t="shared" ref="AE479" si="2199">+IF(Q480&gt;Q479,"SUPERADA",IF(Q480=Q479,"EQUILIBRADA",IF(Q480&lt;Q479,"PARA MEJORAR")))</f>
        <v>PARA MEJORAR</v>
      </c>
      <c r="AF479" s="79"/>
      <c r="AG479" s="79"/>
      <c r="AH479" s="79"/>
      <c r="AI479" s="743"/>
      <c r="AJ479" s="97"/>
      <c r="AK479" s="98"/>
      <c r="AL479" s="98"/>
      <c r="AM479" s="98"/>
      <c r="AN479" s="98"/>
      <c r="AO479" s="99"/>
    </row>
    <row r="480" spans="1:41" ht="39.950000000000003" customHeight="1" thickBot="1" x14ac:dyDescent="0.25">
      <c r="A480" s="731"/>
      <c r="B480" s="732"/>
      <c r="C480" s="733"/>
      <c r="D480" s="734"/>
      <c r="E480" s="751"/>
      <c r="F480" s="750"/>
      <c r="G480" s="781"/>
      <c r="H480" s="753"/>
      <c r="I480" s="789"/>
      <c r="J480" s="789"/>
      <c r="K480" s="783"/>
      <c r="L480" s="755"/>
      <c r="M480" s="756"/>
      <c r="N480" s="65" t="s">
        <v>48</v>
      </c>
      <c r="O480" s="67">
        <v>0</v>
      </c>
      <c r="P480" s="67">
        <v>0</v>
      </c>
      <c r="Q480" s="67">
        <v>0</v>
      </c>
      <c r="R480" s="96">
        <v>0</v>
      </c>
      <c r="S480" s="109">
        <f t="shared" ref="S480" si="2200">SUM(O480:O480)*M479</f>
        <v>0</v>
      </c>
      <c r="T480" s="110">
        <f t="shared" ref="T480" si="2201">SUM(P480:P480)*M479</f>
        <v>0</v>
      </c>
      <c r="U480" s="110">
        <f t="shared" ref="U480" si="2202">SUM(Q480:Q480)*M479</f>
        <v>0</v>
      </c>
      <c r="V480" s="111">
        <f t="shared" ref="V480" si="2203">SUM(R480:R480)*M479</f>
        <v>0</v>
      </c>
      <c r="W480" s="112">
        <f t="shared" si="2105"/>
        <v>0</v>
      </c>
      <c r="X480" s="326"/>
      <c r="Y480" s="328"/>
      <c r="Z480" s="329"/>
      <c r="AA480" s="329"/>
      <c r="AB480" s="330"/>
      <c r="AC480" s="290"/>
      <c r="AD480" s="742"/>
      <c r="AE480" s="78"/>
      <c r="AF480" s="78"/>
      <c r="AG480" s="79"/>
      <c r="AH480" s="79"/>
      <c r="AI480" s="743"/>
      <c r="AJ480" s="97"/>
      <c r="AK480" s="98"/>
      <c r="AL480" s="98"/>
      <c r="AM480" s="98"/>
      <c r="AN480" s="98"/>
      <c r="AO480" s="99"/>
    </row>
    <row r="481" spans="1:41" ht="39.950000000000003" customHeight="1" x14ac:dyDescent="0.2">
      <c r="A481" s="731"/>
      <c r="B481" s="732"/>
      <c r="C481" s="733"/>
      <c r="D481" s="734"/>
      <c r="E481" s="722">
        <v>35</v>
      </c>
      <c r="F481" s="721" t="s">
        <v>572</v>
      </c>
      <c r="G481" s="723" t="s">
        <v>573</v>
      </c>
      <c r="H481" s="724">
        <v>66</v>
      </c>
      <c r="I481" s="785" t="s">
        <v>574</v>
      </c>
      <c r="J481" s="785" t="s">
        <v>575</v>
      </c>
      <c r="K481" s="778">
        <f>AB481</f>
        <v>0.4</v>
      </c>
      <c r="L481" s="762" t="s">
        <v>576</v>
      </c>
      <c r="M481" s="728">
        <v>0.2</v>
      </c>
      <c r="N481" s="36" t="s">
        <v>42</v>
      </c>
      <c r="O481" s="379">
        <v>0.3</v>
      </c>
      <c r="P481" s="249">
        <v>1</v>
      </c>
      <c r="Q481" s="249">
        <v>1</v>
      </c>
      <c r="R481" s="251">
        <v>1</v>
      </c>
      <c r="S481" s="41">
        <f t="shared" ref="S481" si="2204">SUM(O481:O481)*M481</f>
        <v>0.06</v>
      </c>
      <c r="T481" s="42">
        <f t="shared" ref="T481" si="2205">SUM(P481:P481)*M481</f>
        <v>0.2</v>
      </c>
      <c r="U481" s="42">
        <f t="shared" ref="U481" si="2206">SUM(Q481:Q481)*M481</f>
        <v>0.2</v>
      </c>
      <c r="V481" s="43">
        <f t="shared" ref="V481" si="2207">SUM(R481:R481)*M481</f>
        <v>0.2</v>
      </c>
      <c r="W481" s="44">
        <f t="shared" si="2105"/>
        <v>0.2</v>
      </c>
      <c r="X481" s="313">
        <f>+S482+S484+S486+S488+S490</f>
        <v>0.06</v>
      </c>
      <c r="Y481" s="274">
        <f t="shared" ref="Y481:AB481" si="2208">+T482+T484+T486+T488+T490</f>
        <v>0.28000000000000003</v>
      </c>
      <c r="Z481" s="275">
        <f t="shared" si="2208"/>
        <v>0.4</v>
      </c>
      <c r="AA481" s="275">
        <f t="shared" si="2208"/>
        <v>0</v>
      </c>
      <c r="AB481" s="314">
        <f t="shared" si="2208"/>
        <v>0.4</v>
      </c>
      <c r="AC481" s="290"/>
      <c r="AD481" s="742"/>
      <c r="AE481" s="51" t="str">
        <f t="shared" ref="AE481" si="2209">+IF(Q482&gt;Q481,"SUPERADA",IF(Q482=Q481,"EQUILIBRADA",IF(Q482&lt;Q481,"PARA MEJORAR")))</f>
        <v>EQUILIBRADA</v>
      </c>
      <c r="AF481" s="51" t="str">
        <f>IF(COUNTIF(AE481:AE490,"PARA MEJORAR")&gt;=1,"PARA MEJORAR","BIEN")</f>
        <v>PARA MEJORAR</v>
      </c>
      <c r="AG481" s="79"/>
      <c r="AH481" s="79"/>
      <c r="AI481" s="743"/>
      <c r="AJ481" s="97"/>
      <c r="AK481" s="98"/>
      <c r="AL481" s="98"/>
      <c r="AM481" s="98"/>
      <c r="AN481" s="98"/>
      <c r="AO481" s="99"/>
    </row>
    <row r="482" spans="1:41" ht="39.950000000000003" customHeight="1" thickBot="1" x14ac:dyDescent="0.25">
      <c r="A482" s="731"/>
      <c r="B482" s="732"/>
      <c r="C482" s="733"/>
      <c r="D482" s="734"/>
      <c r="E482" s="735"/>
      <c r="F482" s="734"/>
      <c r="G482" s="736"/>
      <c r="H482" s="737"/>
      <c r="I482" s="787"/>
      <c r="J482" s="787"/>
      <c r="K482" s="780"/>
      <c r="L482" s="746"/>
      <c r="M482" s="741"/>
      <c r="N482" s="65" t="s">
        <v>48</v>
      </c>
      <c r="O482" s="67">
        <v>0.3</v>
      </c>
      <c r="P482" s="67">
        <v>1</v>
      </c>
      <c r="Q482" s="67">
        <v>1</v>
      </c>
      <c r="R482" s="96">
        <v>0</v>
      </c>
      <c r="S482" s="68">
        <f t="shared" ref="S482" si="2210">SUM(O482:O482)*M481</f>
        <v>0.06</v>
      </c>
      <c r="T482" s="69">
        <f t="shared" ref="T482" si="2211">SUM(P482:P482)*M481</f>
        <v>0.2</v>
      </c>
      <c r="U482" s="69">
        <f t="shared" ref="U482" si="2212">SUM(Q482:Q482)*M481</f>
        <v>0.2</v>
      </c>
      <c r="V482" s="70">
        <f t="shared" ref="V482" si="2213">SUM(R482:R482)*M481</f>
        <v>0</v>
      </c>
      <c r="W482" s="71">
        <f t="shared" si="2105"/>
        <v>0.2</v>
      </c>
      <c r="X482" s="272"/>
      <c r="Y482" s="288"/>
      <c r="Z482" s="289"/>
      <c r="AA482" s="289"/>
      <c r="AB482" s="320"/>
      <c r="AC482" s="290"/>
      <c r="AD482" s="742"/>
      <c r="AE482" s="78"/>
      <c r="AF482" s="79"/>
      <c r="AG482" s="79"/>
      <c r="AH482" s="79"/>
      <c r="AI482" s="743"/>
      <c r="AJ482" s="97"/>
      <c r="AK482" s="98"/>
      <c r="AL482" s="98"/>
      <c r="AM482" s="98"/>
      <c r="AN482" s="98"/>
      <c r="AO482" s="99"/>
    </row>
    <row r="483" spans="1:41" ht="39.950000000000003" customHeight="1" x14ac:dyDescent="0.2">
      <c r="A483" s="731"/>
      <c r="B483" s="732"/>
      <c r="C483" s="733"/>
      <c r="D483" s="734"/>
      <c r="E483" s="735"/>
      <c r="F483" s="734"/>
      <c r="G483" s="736"/>
      <c r="H483" s="737"/>
      <c r="I483" s="787"/>
      <c r="J483" s="787"/>
      <c r="K483" s="780"/>
      <c r="L483" s="747" t="s">
        <v>577</v>
      </c>
      <c r="M483" s="745">
        <v>0.4</v>
      </c>
      <c r="N483" s="36" t="s">
        <v>42</v>
      </c>
      <c r="O483" s="791">
        <v>0</v>
      </c>
      <c r="P483" s="792">
        <v>0.3</v>
      </c>
      <c r="Q483" s="792">
        <v>0.7</v>
      </c>
      <c r="R483" s="793">
        <v>1</v>
      </c>
      <c r="S483" s="88">
        <f t="shared" ref="S483" si="2214">SUM(O483:O483)*M483</f>
        <v>0</v>
      </c>
      <c r="T483" s="89">
        <f t="shared" ref="T483" si="2215">SUM(P483:P483)*M483</f>
        <v>0.12</v>
      </c>
      <c r="U483" s="89">
        <f t="shared" ref="U483" si="2216">SUM(Q483:Q483)*M483</f>
        <v>0.27999999999999997</v>
      </c>
      <c r="V483" s="90">
        <f t="shared" ref="V483" si="2217">SUM(R483:R483)*M483</f>
        <v>0.4</v>
      </c>
      <c r="W483" s="91">
        <f t="shared" si="2105"/>
        <v>0.4</v>
      </c>
      <c r="X483" s="272"/>
      <c r="Y483" s="288"/>
      <c r="Z483" s="289"/>
      <c r="AA483" s="289"/>
      <c r="AB483" s="320"/>
      <c r="AC483" s="290"/>
      <c r="AD483" s="742"/>
      <c r="AE483" s="51" t="str">
        <f t="shared" ref="AE483" si="2218">+IF(Q484&gt;Q483,"SUPERADA",IF(Q484=Q483,"EQUILIBRADA",IF(Q484&lt;Q483,"PARA MEJORAR")))</f>
        <v>PARA MEJORAR</v>
      </c>
      <c r="AF483" s="79"/>
      <c r="AG483" s="79"/>
      <c r="AH483" s="79"/>
      <c r="AI483" s="743"/>
      <c r="AJ483" s="97"/>
      <c r="AK483" s="98"/>
      <c r="AL483" s="98"/>
      <c r="AM483" s="98"/>
      <c r="AN483" s="98"/>
      <c r="AO483" s="99"/>
    </row>
    <row r="484" spans="1:41" ht="39.950000000000003" customHeight="1" thickBot="1" x14ac:dyDescent="0.25">
      <c r="A484" s="731"/>
      <c r="B484" s="732"/>
      <c r="C484" s="733"/>
      <c r="D484" s="734"/>
      <c r="E484" s="735"/>
      <c r="F484" s="734"/>
      <c r="G484" s="736"/>
      <c r="H484" s="737"/>
      <c r="I484" s="787"/>
      <c r="J484" s="787"/>
      <c r="K484" s="780"/>
      <c r="L484" s="746"/>
      <c r="M484" s="741"/>
      <c r="N484" s="65" t="s">
        <v>48</v>
      </c>
      <c r="O484" s="67">
        <v>0</v>
      </c>
      <c r="P484" s="67">
        <v>0.2</v>
      </c>
      <c r="Q484" s="67">
        <v>0.4</v>
      </c>
      <c r="R484" s="96">
        <v>0</v>
      </c>
      <c r="S484" s="68">
        <f t="shared" ref="S484" si="2219">SUM(O484:O484)*M483</f>
        <v>0</v>
      </c>
      <c r="T484" s="69">
        <f t="shared" ref="T484" si="2220">SUM(P484:P484)*M483</f>
        <v>8.0000000000000016E-2</v>
      </c>
      <c r="U484" s="69">
        <f t="shared" ref="U484" si="2221">SUM(Q484:Q484)*M483</f>
        <v>0.16000000000000003</v>
      </c>
      <c r="V484" s="70">
        <f t="shared" ref="V484" si="2222">SUM(R484:R484)*M483</f>
        <v>0</v>
      </c>
      <c r="W484" s="71">
        <f t="shared" si="2105"/>
        <v>0.16000000000000003</v>
      </c>
      <c r="X484" s="272"/>
      <c r="Y484" s="288"/>
      <c r="Z484" s="289"/>
      <c r="AA484" s="289"/>
      <c r="AB484" s="320"/>
      <c r="AC484" s="290"/>
      <c r="AD484" s="742"/>
      <c r="AE484" s="78"/>
      <c r="AF484" s="79"/>
      <c r="AG484" s="79"/>
      <c r="AH484" s="79"/>
      <c r="AI484" s="743"/>
      <c r="AJ484" s="97"/>
      <c r="AK484" s="98"/>
      <c r="AL484" s="98"/>
      <c r="AM484" s="98"/>
      <c r="AN484" s="98"/>
      <c r="AO484" s="99"/>
    </row>
    <row r="485" spans="1:41" ht="39.950000000000003" customHeight="1" x14ac:dyDescent="0.2">
      <c r="A485" s="731"/>
      <c r="B485" s="732"/>
      <c r="C485" s="733"/>
      <c r="D485" s="734"/>
      <c r="E485" s="735"/>
      <c r="F485" s="734"/>
      <c r="G485" s="736"/>
      <c r="H485" s="737"/>
      <c r="I485" s="787"/>
      <c r="J485" s="787"/>
      <c r="K485" s="780"/>
      <c r="L485" s="747" t="s">
        <v>578</v>
      </c>
      <c r="M485" s="745">
        <v>0.2</v>
      </c>
      <c r="N485" s="36" t="s">
        <v>42</v>
      </c>
      <c r="O485" s="791">
        <v>0</v>
      </c>
      <c r="P485" s="792">
        <v>0.3</v>
      </c>
      <c r="Q485" s="792">
        <v>0.7</v>
      </c>
      <c r="R485" s="793">
        <v>1</v>
      </c>
      <c r="S485" s="88">
        <f t="shared" ref="S485" si="2223">SUM(O485:O485)*M485</f>
        <v>0</v>
      </c>
      <c r="T485" s="89">
        <f t="shared" ref="T485" si="2224">SUM(P485:P485)*M485</f>
        <v>0.06</v>
      </c>
      <c r="U485" s="89">
        <f t="shared" ref="U485" si="2225">SUM(Q485:Q485)*M485</f>
        <v>0.13999999999999999</v>
      </c>
      <c r="V485" s="90">
        <f t="shared" ref="V485" si="2226">SUM(R485:R485)*M485</f>
        <v>0.2</v>
      </c>
      <c r="W485" s="91">
        <f t="shared" si="2105"/>
        <v>0.2</v>
      </c>
      <c r="X485" s="272"/>
      <c r="Y485" s="288"/>
      <c r="Z485" s="289"/>
      <c r="AA485" s="289"/>
      <c r="AB485" s="320"/>
      <c r="AC485" s="290"/>
      <c r="AD485" s="742"/>
      <c r="AE485" s="51" t="str">
        <f t="shared" ref="AE485" si="2227">+IF(Q486&gt;Q485,"SUPERADA",IF(Q486=Q485,"EQUILIBRADA",IF(Q486&lt;Q485,"PARA MEJORAR")))</f>
        <v>PARA MEJORAR</v>
      </c>
      <c r="AF485" s="79"/>
      <c r="AG485" s="79"/>
      <c r="AH485" s="79"/>
      <c r="AI485" s="743"/>
      <c r="AJ485" s="97"/>
      <c r="AK485" s="98"/>
      <c r="AL485" s="98"/>
      <c r="AM485" s="98"/>
      <c r="AN485" s="98"/>
      <c r="AO485" s="99"/>
    </row>
    <row r="486" spans="1:41" ht="39.950000000000003" customHeight="1" thickBot="1" x14ac:dyDescent="0.25">
      <c r="A486" s="731"/>
      <c r="B486" s="732"/>
      <c r="C486" s="733"/>
      <c r="D486" s="734"/>
      <c r="E486" s="735"/>
      <c r="F486" s="734"/>
      <c r="G486" s="736"/>
      <c r="H486" s="737"/>
      <c r="I486" s="787"/>
      <c r="J486" s="787"/>
      <c r="K486" s="780"/>
      <c r="L486" s="746"/>
      <c r="M486" s="741"/>
      <c r="N486" s="65" t="s">
        <v>48</v>
      </c>
      <c r="O486" s="67">
        <v>0</v>
      </c>
      <c r="P486" s="67">
        <v>0</v>
      </c>
      <c r="Q486" s="67">
        <v>0.2</v>
      </c>
      <c r="R486" s="96">
        <v>0</v>
      </c>
      <c r="S486" s="68">
        <f t="shared" ref="S486" si="2228">SUM(O486:O486)*M485</f>
        <v>0</v>
      </c>
      <c r="T486" s="69">
        <f t="shared" ref="T486" si="2229">SUM(P486:P486)*M485</f>
        <v>0</v>
      </c>
      <c r="U486" s="69">
        <f t="shared" ref="U486" si="2230">SUM(Q486:Q486)*M485</f>
        <v>4.0000000000000008E-2</v>
      </c>
      <c r="V486" s="70">
        <f t="shared" ref="V486" si="2231">SUM(R486:R486)*M485</f>
        <v>0</v>
      </c>
      <c r="W486" s="71">
        <f t="shared" si="2105"/>
        <v>4.0000000000000008E-2</v>
      </c>
      <c r="X486" s="272"/>
      <c r="Y486" s="288"/>
      <c r="Z486" s="289"/>
      <c r="AA486" s="289"/>
      <c r="AB486" s="320"/>
      <c r="AC486" s="290"/>
      <c r="AD486" s="742"/>
      <c r="AE486" s="78"/>
      <c r="AF486" s="79"/>
      <c r="AG486" s="79"/>
      <c r="AH486" s="79"/>
      <c r="AI486" s="743"/>
      <c r="AJ486" s="97"/>
      <c r="AK486" s="98"/>
      <c r="AL486" s="98"/>
      <c r="AM486" s="98"/>
      <c r="AN486" s="98"/>
      <c r="AO486" s="99"/>
    </row>
    <row r="487" spans="1:41" ht="39.950000000000003" customHeight="1" x14ac:dyDescent="0.2">
      <c r="A487" s="731"/>
      <c r="B487" s="732"/>
      <c r="C487" s="733"/>
      <c r="D487" s="734"/>
      <c r="E487" s="735"/>
      <c r="F487" s="734"/>
      <c r="G487" s="736"/>
      <c r="H487" s="737"/>
      <c r="I487" s="787"/>
      <c r="J487" s="787"/>
      <c r="K487" s="780"/>
      <c r="L487" s="747" t="s">
        <v>579</v>
      </c>
      <c r="M487" s="745">
        <v>0.1</v>
      </c>
      <c r="N487" s="36" t="s">
        <v>42</v>
      </c>
      <c r="O487" s="791">
        <v>0</v>
      </c>
      <c r="P487" s="792">
        <v>0.3</v>
      </c>
      <c r="Q487" s="792">
        <v>0.7</v>
      </c>
      <c r="R487" s="793">
        <v>1</v>
      </c>
      <c r="S487" s="88">
        <f t="shared" ref="S487" si="2232">SUM(O487:O487)*M487</f>
        <v>0</v>
      </c>
      <c r="T487" s="89">
        <f t="shared" ref="T487" si="2233">SUM(P487:P487)*M487</f>
        <v>0.03</v>
      </c>
      <c r="U487" s="89">
        <f t="shared" ref="U487" si="2234">SUM(Q487:Q487)*M487</f>
        <v>6.9999999999999993E-2</v>
      </c>
      <c r="V487" s="90">
        <f t="shared" ref="V487" si="2235">SUM(R487:R487)*M487</f>
        <v>0.1</v>
      </c>
      <c r="W487" s="91">
        <f t="shared" si="2105"/>
        <v>0.1</v>
      </c>
      <c r="X487" s="272"/>
      <c r="Y487" s="288"/>
      <c r="Z487" s="289"/>
      <c r="AA487" s="289"/>
      <c r="AB487" s="320"/>
      <c r="AC487" s="290"/>
      <c r="AD487" s="742"/>
      <c r="AE487" s="51" t="str">
        <f t="shared" ref="AE487" si="2236">+IF(Q488&gt;Q487,"SUPERADA",IF(Q488=Q487,"EQUILIBRADA",IF(Q488&lt;Q487,"PARA MEJORAR")))</f>
        <v>PARA MEJORAR</v>
      </c>
      <c r="AF487" s="79"/>
      <c r="AG487" s="79"/>
      <c r="AH487" s="79"/>
      <c r="AI487" s="743"/>
      <c r="AJ487" s="97"/>
      <c r="AK487" s="98"/>
      <c r="AL487" s="98"/>
      <c r="AM487" s="98"/>
      <c r="AN487" s="98"/>
      <c r="AO487" s="99"/>
    </row>
    <row r="488" spans="1:41" ht="39.950000000000003" customHeight="1" thickBot="1" x14ac:dyDescent="0.25">
      <c r="A488" s="731"/>
      <c r="B488" s="732"/>
      <c r="C488" s="733"/>
      <c r="D488" s="734"/>
      <c r="E488" s="735"/>
      <c r="F488" s="734"/>
      <c r="G488" s="736"/>
      <c r="H488" s="737"/>
      <c r="I488" s="787"/>
      <c r="J488" s="787"/>
      <c r="K488" s="780"/>
      <c r="L488" s="746"/>
      <c r="M488" s="741"/>
      <c r="N488" s="65" t="s">
        <v>48</v>
      </c>
      <c r="O488" s="67">
        <v>0</v>
      </c>
      <c r="P488" s="67">
        <v>0</v>
      </c>
      <c r="Q488" s="67">
        <v>0</v>
      </c>
      <c r="R488" s="96">
        <v>0</v>
      </c>
      <c r="S488" s="68">
        <f t="shared" ref="S488" si="2237">SUM(O488:O488)*M487</f>
        <v>0</v>
      </c>
      <c r="T488" s="69">
        <f t="shared" ref="T488" si="2238">SUM(P488:P488)*M487</f>
        <v>0</v>
      </c>
      <c r="U488" s="69">
        <f t="shared" ref="U488" si="2239">SUM(Q488:Q488)*M487</f>
        <v>0</v>
      </c>
      <c r="V488" s="70">
        <f t="shared" ref="V488" si="2240">SUM(R488:R488)*M487</f>
        <v>0</v>
      </c>
      <c r="W488" s="71">
        <f t="shared" si="2105"/>
        <v>0</v>
      </c>
      <c r="X488" s="272"/>
      <c r="Y488" s="288"/>
      <c r="Z488" s="289"/>
      <c r="AA488" s="289"/>
      <c r="AB488" s="320"/>
      <c r="AC488" s="290"/>
      <c r="AD488" s="742"/>
      <c r="AE488" s="78"/>
      <c r="AF488" s="79"/>
      <c r="AG488" s="79"/>
      <c r="AH488" s="79"/>
      <c r="AI488" s="743"/>
      <c r="AJ488" s="97"/>
      <c r="AK488" s="98"/>
      <c r="AL488" s="98"/>
      <c r="AM488" s="98"/>
      <c r="AN488" s="98"/>
      <c r="AO488" s="99"/>
    </row>
    <row r="489" spans="1:41" ht="39.950000000000003" customHeight="1" x14ac:dyDescent="0.2">
      <c r="A489" s="731"/>
      <c r="B489" s="732"/>
      <c r="C489" s="733"/>
      <c r="D489" s="734"/>
      <c r="E489" s="735"/>
      <c r="F489" s="734"/>
      <c r="G489" s="736"/>
      <c r="H489" s="737"/>
      <c r="I489" s="787"/>
      <c r="J489" s="787"/>
      <c r="K489" s="780"/>
      <c r="L489" s="747" t="s">
        <v>580</v>
      </c>
      <c r="M489" s="745">
        <v>0.1</v>
      </c>
      <c r="N489" s="36" t="s">
        <v>42</v>
      </c>
      <c r="O489" s="791">
        <v>0</v>
      </c>
      <c r="P489" s="792">
        <v>0.3</v>
      </c>
      <c r="Q489" s="792">
        <v>0.7</v>
      </c>
      <c r="R489" s="793">
        <v>1</v>
      </c>
      <c r="S489" s="88">
        <f t="shared" ref="S489" si="2241">SUM(O489:O489)*M489</f>
        <v>0</v>
      </c>
      <c r="T489" s="89">
        <f t="shared" ref="T489" si="2242">SUM(P489:P489)*M489</f>
        <v>0.03</v>
      </c>
      <c r="U489" s="89">
        <f t="shared" ref="U489" si="2243">SUM(Q489:Q489)*M489</f>
        <v>6.9999999999999993E-2</v>
      </c>
      <c r="V489" s="90">
        <f t="shared" ref="V489" si="2244">SUM(R489:R489)*M489</f>
        <v>0.1</v>
      </c>
      <c r="W489" s="91">
        <f t="shared" si="2105"/>
        <v>0.1</v>
      </c>
      <c r="X489" s="272"/>
      <c r="Y489" s="288"/>
      <c r="Z489" s="289"/>
      <c r="AA489" s="289"/>
      <c r="AB489" s="320"/>
      <c r="AC489" s="290"/>
      <c r="AD489" s="742"/>
      <c r="AE489" s="51" t="str">
        <f t="shared" ref="AE489" si="2245">+IF(Q490&gt;Q489,"SUPERADA",IF(Q490=Q489,"EQUILIBRADA",IF(Q490&lt;Q489,"PARA MEJORAR")))</f>
        <v>PARA MEJORAR</v>
      </c>
      <c r="AF489" s="79"/>
      <c r="AG489" s="79"/>
      <c r="AH489" s="79"/>
      <c r="AI489" s="743"/>
      <c r="AJ489" s="97"/>
      <c r="AK489" s="98"/>
      <c r="AL489" s="98"/>
      <c r="AM489" s="98"/>
      <c r="AN489" s="98"/>
      <c r="AO489" s="99"/>
    </row>
    <row r="490" spans="1:41" ht="39.950000000000003" customHeight="1" thickBot="1" x14ac:dyDescent="0.25">
      <c r="A490" s="731"/>
      <c r="B490" s="732"/>
      <c r="C490" s="733"/>
      <c r="D490" s="734"/>
      <c r="E490" s="735"/>
      <c r="F490" s="734"/>
      <c r="G490" s="752"/>
      <c r="H490" s="753"/>
      <c r="I490" s="789"/>
      <c r="J490" s="789"/>
      <c r="K490" s="783"/>
      <c r="L490" s="746"/>
      <c r="M490" s="756"/>
      <c r="N490" s="65" t="s">
        <v>48</v>
      </c>
      <c r="O490" s="67">
        <v>0</v>
      </c>
      <c r="P490" s="67">
        <v>0</v>
      </c>
      <c r="Q490" s="67">
        <v>0</v>
      </c>
      <c r="R490" s="96">
        <v>0</v>
      </c>
      <c r="S490" s="109">
        <f t="shared" ref="S490" si="2246">SUM(O490:O490)*M489</f>
        <v>0</v>
      </c>
      <c r="T490" s="110">
        <f t="shared" ref="T490" si="2247">SUM(P490:P490)*M489</f>
        <v>0</v>
      </c>
      <c r="U490" s="110">
        <f t="shared" ref="U490" si="2248">SUM(Q490:Q490)*M489</f>
        <v>0</v>
      </c>
      <c r="V490" s="111">
        <f t="shared" ref="V490" si="2249">SUM(R490:R490)*M489</f>
        <v>0</v>
      </c>
      <c r="W490" s="112">
        <f t="shared" si="2105"/>
        <v>0</v>
      </c>
      <c r="X490" s="326"/>
      <c r="Y490" s="328"/>
      <c r="Z490" s="329"/>
      <c r="AA490" s="329"/>
      <c r="AB490" s="330"/>
      <c r="AC490" s="290"/>
      <c r="AD490" s="757"/>
      <c r="AE490" s="78"/>
      <c r="AF490" s="78"/>
      <c r="AG490" s="79"/>
      <c r="AH490" s="79"/>
      <c r="AI490" s="743"/>
      <c r="AJ490" s="97"/>
      <c r="AK490" s="98"/>
      <c r="AL490" s="98"/>
      <c r="AM490" s="98"/>
      <c r="AN490" s="98"/>
      <c r="AO490" s="99"/>
    </row>
    <row r="491" spans="1:41" ht="39.950000000000003" customHeight="1" x14ac:dyDescent="0.2">
      <c r="A491" s="731"/>
      <c r="B491" s="732"/>
      <c r="C491" s="733"/>
      <c r="D491" s="734"/>
      <c r="E491" s="735"/>
      <c r="F491" s="734"/>
      <c r="G491" s="794" t="s">
        <v>581</v>
      </c>
      <c r="H491" s="795">
        <v>67</v>
      </c>
      <c r="I491" s="785" t="s">
        <v>582</v>
      </c>
      <c r="J491" s="785" t="s">
        <v>575</v>
      </c>
      <c r="K491" s="778">
        <f>AB491</f>
        <v>0.5</v>
      </c>
      <c r="L491" s="762" t="s">
        <v>583</v>
      </c>
      <c r="M491" s="728">
        <v>0.2</v>
      </c>
      <c r="N491" s="36" t="s">
        <v>42</v>
      </c>
      <c r="O491" s="379">
        <v>1</v>
      </c>
      <c r="P491" s="249">
        <v>1</v>
      </c>
      <c r="Q491" s="249">
        <v>1</v>
      </c>
      <c r="R491" s="251">
        <v>1</v>
      </c>
      <c r="S491" s="41">
        <f t="shared" ref="S491" si="2250">SUM(O491:O491)*M491</f>
        <v>0.2</v>
      </c>
      <c r="T491" s="42">
        <f t="shared" ref="T491" si="2251">SUM(P491:P491)*M491</f>
        <v>0.2</v>
      </c>
      <c r="U491" s="42">
        <f t="shared" ref="U491" si="2252">SUM(Q491:Q491)*M491</f>
        <v>0.2</v>
      </c>
      <c r="V491" s="43">
        <f t="shared" ref="V491" si="2253">SUM(R491:R491)*M491</f>
        <v>0.2</v>
      </c>
      <c r="W491" s="44">
        <f t="shared" si="2105"/>
        <v>0.2</v>
      </c>
      <c r="X491" s="274">
        <f>+S492+S496+S498</f>
        <v>0.31659999999999999</v>
      </c>
      <c r="Y491" s="274">
        <f t="shared" ref="Y491:AB491" si="2254">+T492+T496+T498</f>
        <v>0.42000000000000004</v>
      </c>
      <c r="Z491" s="274">
        <f t="shared" si="2254"/>
        <v>0.5</v>
      </c>
      <c r="AA491" s="275">
        <f t="shared" si="2254"/>
        <v>0</v>
      </c>
      <c r="AB491" s="314">
        <f t="shared" si="2254"/>
        <v>0.5</v>
      </c>
      <c r="AC491" s="290"/>
      <c r="AD491" s="729" t="s">
        <v>584</v>
      </c>
      <c r="AE491" s="51" t="str">
        <f t="shared" ref="AE491" si="2255">+IF(Q492&gt;Q491,"SUPERADA",IF(Q492=Q491,"EQUILIBRADA",IF(Q492&lt;Q491,"PARA MEJORAR")))</f>
        <v>EQUILIBRADA</v>
      </c>
      <c r="AF491" s="51" t="str">
        <f>IF(COUNTIF(AE491:AE498,"PARA MEJORAR")&gt;=1,"PARA MEJORAR","BIEN")</f>
        <v>BIEN</v>
      </c>
      <c r="AG491" s="79"/>
      <c r="AH491" s="79"/>
      <c r="AI491" s="743"/>
      <c r="AJ491" s="97"/>
      <c r="AK491" s="98"/>
      <c r="AL491" s="98"/>
      <c r="AM491" s="98"/>
      <c r="AN491" s="98"/>
      <c r="AO491" s="99"/>
    </row>
    <row r="492" spans="1:41" ht="39.950000000000003" customHeight="1" thickBot="1" x14ac:dyDescent="0.25">
      <c r="A492" s="731"/>
      <c r="B492" s="732"/>
      <c r="C492" s="733"/>
      <c r="D492" s="734"/>
      <c r="E492" s="735"/>
      <c r="F492" s="734"/>
      <c r="G492" s="796"/>
      <c r="H492" s="797"/>
      <c r="I492" s="787"/>
      <c r="J492" s="787"/>
      <c r="K492" s="780"/>
      <c r="L492" s="746"/>
      <c r="M492" s="741"/>
      <c r="N492" s="65" t="s">
        <v>48</v>
      </c>
      <c r="O492" s="67">
        <v>1</v>
      </c>
      <c r="P492" s="67">
        <v>1</v>
      </c>
      <c r="Q492" s="67">
        <v>1</v>
      </c>
      <c r="R492" s="96">
        <v>0</v>
      </c>
      <c r="S492" s="68">
        <f t="shared" ref="S492" si="2256">SUM(O492:O492)*M491</f>
        <v>0.2</v>
      </c>
      <c r="T492" s="69">
        <f t="shared" ref="T492" si="2257">SUM(P492:P492)*M491</f>
        <v>0.2</v>
      </c>
      <c r="U492" s="69">
        <f t="shared" ref="U492" si="2258">SUM(Q492:Q492)*M491</f>
        <v>0.2</v>
      </c>
      <c r="V492" s="70">
        <f t="shared" ref="V492" si="2259">SUM(R492:R492)*M491</f>
        <v>0</v>
      </c>
      <c r="W492" s="71">
        <f t="shared" si="2105"/>
        <v>0.2</v>
      </c>
      <c r="X492" s="288"/>
      <c r="Y492" s="288"/>
      <c r="Z492" s="288"/>
      <c r="AA492" s="289"/>
      <c r="AB492" s="320"/>
      <c r="AC492" s="290"/>
      <c r="AD492" s="742"/>
      <c r="AE492" s="78"/>
      <c r="AF492" s="79"/>
      <c r="AG492" s="79"/>
      <c r="AH492" s="79"/>
      <c r="AI492" s="743"/>
      <c r="AJ492" s="97"/>
      <c r="AK492" s="98"/>
      <c r="AL492" s="98"/>
      <c r="AM492" s="98"/>
      <c r="AN492" s="98"/>
      <c r="AO492" s="99"/>
    </row>
    <row r="493" spans="1:41" ht="39.950000000000003" customHeight="1" x14ac:dyDescent="0.2">
      <c r="A493" s="731"/>
      <c r="B493" s="732"/>
      <c r="C493" s="733"/>
      <c r="D493" s="734"/>
      <c r="E493" s="735"/>
      <c r="F493" s="734"/>
      <c r="G493" s="796"/>
      <c r="H493" s="797"/>
      <c r="I493" s="787"/>
      <c r="J493" s="787"/>
      <c r="K493" s="780"/>
      <c r="L493" s="747" t="s">
        <v>585</v>
      </c>
      <c r="M493" s="745">
        <v>0.4</v>
      </c>
      <c r="N493" s="36" t="s">
        <v>42</v>
      </c>
      <c r="O493" s="791">
        <v>0.5</v>
      </c>
      <c r="P493" s="792">
        <v>1</v>
      </c>
      <c r="Q493" s="792">
        <v>1</v>
      </c>
      <c r="R493" s="793">
        <v>1</v>
      </c>
      <c r="S493" s="88">
        <f t="shared" ref="S493" si="2260">SUM(O493:O493)*M493</f>
        <v>0.2</v>
      </c>
      <c r="T493" s="89">
        <f t="shared" ref="T493" si="2261">SUM(P493:P493)*M493</f>
        <v>0.4</v>
      </c>
      <c r="U493" s="89">
        <f t="shared" ref="U493" si="2262">SUM(Q493:Q493)*M493</f>
        <v>0.4</v>
      </c>
      <c r="V493" s="90">
        <f t="shared" ref="V493" si="2263">SUM(R493:R493)*M493</f>
        <v>0.4</v>
      </c>
      <c r="W493" s="91">
        <f t="shared" si="2105"/>
        <v>0.4</v>
      </c>
      <c r="X493" s="288"/>
      <c r="Y493" s="288"/>
      <c r="Z493" s="288"/>
      <c r="AA493" s="289"/>
      <c r="AB493" s="320"/>
      <c r="AC493" s="290"/>
      <c r="AD493" s="742"/>
      <c r="AE493" s="51" t="str">
        <f t="shared" ref="AE493" si="2264">+IF(Q494&gt;Q493,"SUPERADA",IF(Q494=Q493,"EQUILIBRADA",IF(Q494&lt;Q493,"PARA MEJORAR")))</f>
        <v>EQUILIBRADA</v>
      </c>
      <c r="AF493" s="79"/>
      <c r="AG493" s="79"/>
      <c r="AH493" s="79"/>
      <c r="AI493" s="743"/>
      <c r="AJ493" s="97"/>
      <c r="AK493" s="98"/>
      <c r="AL493" s="98"/>
      <c r="AM493" s="98"/>
      <c r="AN493" s="98"/>
      <c r="AO493" s="99"/>
    </row>
    <row r="494" spans="1:41" ht="39.950000000000003" customHeight="1" thickBot="1" x14ac:dyDescent="0.25">
      <c r="A494" s="731"/>
      <c r="B494" s="732"/>
      <c r="C494" s="733"/>
      <c r="D494" s="734"/>
      <c r="E494" s="735"/>
      <c r="F494" s="734"/>
      <c r="G494" s="796"/>
      <c r="H494" s="797"/>
      <c r="I494" s="787"/>
      <c r="J494" s="787"/>
      <c r="K494" s="780"/>
      <c r="L494" s="746"/>
      <c r="M494" s="741"/>
      <c r="N494" s="65" t="s">
        <v>48</v>
      </c>
      <c r="O494" s="67">
        <v>0.25</v>
      </c>
      <c r="P494" s="67">
        <v>1</v>
      </c>
      <c r="Q494" s="67">
        <v>1</v>
      </c>
      <c r="R494" s="96">
        <v>0</v>
      </c>
      <c r="S494" s="68">
        <f t="shared" ref="S494" si="2265">SUM(O494:O494)*M493</f>
        <v>0.1</v>
      </c>
      <c r="T494" s="69">
        <f t="shared" ref="T494" si="2266">SUM(P494:P494)*M493</f>
        <v>0.4</v>
      </c>
      <c r="U494" s="69">
        <f t="shared" ref="U494" si="2267">SUM(Q494:Q494)*M493</f>
        <v>0.4</v>
      </c>
      <c r="V494" s="70">
        <f t="shared" ref="V494" si="2268">SUM(R494:R494)*M493</f>
        <v>0</v>
      </c>
      <c r="W494" s="71">
        <f t="shared" si="2105"/>
        <v>0.4</v>
      </c>
      <c r="X494" s="288"/>
      <c r="Y494" s="288"/>
      <c r="Z494" s="288"/>
      <c r="AA494" s="289"/>
      <c r="AB494" s="320"/>
      <c r="AC494" s="290"/>
      <c r="AD494" s="742"/>
      <c r="AE494" s="78"/>
      <c r="AF494" s="79"/>
      <c r="AG494" s="79"/>
      <c r="AH494" s="79"/>
      <c r="AI494" s="743"/>
      <c r="AJ494" s="97"/>
      <c r="AK494" s="98"/>
      <c r="AL494" s="98"/>
      <c r="AM494" s="98"/>
      <c r="AN494" s="98"/>
      <c r="AO494" s="99"/>
    </row>
    <row r="495" spans="1:41" ht="39.950000000000003" customHeight="1" x14ac:dyDescent="0.2">
      <c r="A495" s="731"/>
      <c r="B495" s="732"/>
      <c r="C495" s="733"/>
      <c r="D495" s="734"/>
      <c r="E495" s="735"/>
      <c r="F495" s="734"/>
      <c r="G495" s="796"/>
      <c r="H495" s="797"/>
      <c r="I495" s="787"/>
      <c r="J495" s="787"/>
      <c r="K495" s="780"/>
      <c r="L495" s="747" t="s">
        <v>586</v>
      </c>
      <c r="M495" s="745">
        <v>0.2</v>
      </c>
      <c r="N495" s="36" t="s">
        <v>42</v>
      </c>
      <c r="O495" s="791">
        <v>0</v>
      </c>
      <c r="P495" s="792">
        <v>0.3</v>
      </c>
      <c r="Q495" s="792">
        <v>0.7</v>
      </c>
      <c r="R495" s="798">
        <v>1</v>
      </c>
      <c r="S495" s="88">
        <f t="shared" ref="S495" si="2269">SUM(O495:O495)*M495</f>
        <v>0</v>
      </c>
      <c r="T495" s="89">
        <f t="shared" ref="T495" si="2270">SUM(P495:P495)*M495</f>
        <v>0.06</v>
      </c>
      <c r="U495" s="89">
        <f t="shared" ref="U495" si="2271">SUM(Q495:Q495)*M495</f>
        <v>0.13999999999999999</v>
      </c>
      <c r="V495" s="90">
        <f t="shared" ref="V495" si="2272">SUM(R495:R495)*M495</f>
        <v>0.2</v>
      </c>
      <c r="W495" s="91">
        <f t="shared" si="2105"/>
        <v>0.2</v>
      </c>
      <c r="X495" s="288"/>
      <c r="Y495" s="288"/>
      <c r="Z495" s="288"/>
      <c r="AA495" s="289"/>
      <c r="AB495" s="320"/>
      <c r="AC495" s="290"/>
      <c r="AD495" s="742"/>
      <c r="AE495" s="51" t="str">
        <f t="shared" ref="AE495" si="2273">+IF(Q496&gt;Q495,"SUPERADA",IF(Q496=Q495,"EQUILIBRADA",IF(Q496&lt;Q495,"PARA MEJORAR")))</f>
        <v>SUPERADA</v>
      </c>
      <c r="AF495" s="79"/>
      <c r="AG495" s="79"/>
      <c r="AH495" s="79"/>
      <c r="AI495" s="743"/>
      <c r="AJ495" s="97"/>
      <c r="AK495" s="98"/>
      <c r="AL495" s="98"/>
      <c r="AM495" s="98"/>
      <c r="AN495" s="98"/>
      <c r="AO495" s="99"/>
    </row>
    <row r="496" spans="1:41" ht="39.950000000000003" customHeight="1" thickBot="1" x14ac:dyDescent="0.25">
      <c r="A496" s="731"/>
      <c r="B496" s="732"/>
      <c r="C496" s="733"/>
      <c r="D496" s="734"/>
      <c r="E496" s="735"/>
      <c r="F496" s="734"/>
      <c r="G496" s="796"/>
      <c r="H496" s="797"/>
      <c r="I496" s="787"/>
      <c r="J496" s="787"/>
      <c r="K496" s="780"/>
      <c r="L496" s="744"/>
      <c r="M496" s="748"/>
      <c r="N496" s="65" t="s">
        <v>48</v>
      </c>
      <c r="O496" s="67">
        <v>0.33300000000000002</v>
      </c>
      <c r="P496" s="67">
        <v>0.6</v>
      </c>
      <c r="Q496" s="67">
        <v>0.75</v>
      </c>
      <c r="R496" s="799">
        <v>0</v>
      </c>
      <c r="S496" s="68">
        <f t="shared" ref="S496" si="2274">SUM(O496:O496)*M495</f>
        <v>6.6600000000000006E-2</v>
      </c>
      <c r="T496" s="69">
        <f t="shared" ref="T496" si="2275">SUM(P496:P496)*M495</f>
        <v>0.12</v>
      </c>
      <c r="U496" s="69">
        <f t="shared" ref="U496" si="2276">SUM(Q496:Q496)*M495</f>
        <v>0.15000000000000002</v>
      </c>
      <c r="V496" s="70">
        <f t="shared" ref="V496" si="2277">SUM(R496:R496)*M495</f>
        <v>0</v>
      </c>
      <c r="W496" s="71">
        <f t="shared" si="2105"/>
        <v>0.15000000000000002</v>
      </c>
      <c r="X496" s="288"/>
      <c r="Y496" s="288"/>
      <c r="Z496" s="288"/>
      <c r="AA496" s="289"/>
      <c r="AB496" s="320"/>
      <c r="AC496" s="290"/>
      <c r="AD496" s="742"/>
      <c r="AE496" s="78"/>
      <c r="AF496" s="79"/>
      <c r="AG496" s="79"/>
      <c r="AH496" s="79"/>
      <c r="AI496" s="743"/>
      <c r="AJ496" s="97"/>
      <c r="AK496" s="98"/>
      <c r="AL496" s="98"/>
      <c r="AM496" s="98"/>
      <c r="AN496" s="98"/>
      <c r="AO496" s="99"/>
    </row>
    <row r="497" spans="1:41" ht="39.950000000000003" customHeight="1" x14ac:dyDescent="0.2">
      <c r="A497" s="731"/>
      <c r="B497" s="732"/>
      <c r="C497" s="733"/>
      <c r="D497" s="734"/>
      <c r="E497" s="735"/>
      <c r="F497" s="734"/>
      <c r="G497" s="796"/>
      <c r="H497" s="797"/>
      <c r="I497" s="787"/>
      <c r="J497" s="787"/>
      <c r="K497" s="780"/>
      <c r="L497" s="800" t="s">
        <v>587</v>
      </c>
      <c r="M497" s="801">
        <v>0.2</v>
      </c>
      <c r="N497" s="36" t="s">
        <v>42</v>
      </c>
      <c r="O497" s="791">
        <v>0</v>
      </c>
      <c r="P497" s="792">
        <v>0.3</v>
      </c>
      <c r="Q497" s="792">
        <v>0.7</v>
      </c>
      <c r="R497" s="798">
        <v>1</v>
      </c>
      <c r="S497" s="88">
        <f t="shared" ref="S497" si="2278">SUM(O497:O497)*M497</f>
        <v>0</v>
      </c>
      <c r="T497" s="89">
        <f t="shared" ref="T497" si="2279">SUM(P497:P497)*M497</f>
        <v>0.06</v>
      </c>
      <c r="U497" s="89">
        <f t="shared" ref="U497" si="2280">SUM(Q497:Q497)*M497</f>
        <v>0.13999999999999999</v>
      </c>
      <c r="V497" s="90">
        <f t="shared" ref="V497" si="2281">SUM(R497:R497)*M497</f>
        <v>0.2</v>
      </c>
      <c r="W497" s="91">
        <f t="shared" si="2105"/>
        <v>0.2</v>
      </c>
      <c r="X497" s="288"/>
      <c r="Y497" s="288"/>
      <c r="Z497" s="288"/>
      <c r="AA497" s="289"/>
      <c r="AB497" s="320"/>
      <c r="AC497" s="290"/>
      <c r="AD497" s="742"/>
      <c r="AE497" s="51" t="str">
        <f t="shared" ref="AE497" si="2282">+IF(Q498&gt;Q497,"SUPERADA",IF(Q498=Q497,"EQUILIBRADA",IF(Q498&lt;Q497,"PARA MEJORAR")))</f>
        <v>SUPERADA</v>
      </c>
      <c r="AF497" s="79"/>
      <c r="AG497" s="79"/>
      <c r="AH497" s="79"/>
      <c r="AI497" s="743"/>
      <c r="AJ497" s="97"/>
      <c r="AK497" s="98"/>
      <c r="AL497" s="98"/>
      <c r="AM497" s="98"/>
      <c r="AN497" s="98"/>
      <c r="AO497" s="99"/>
    </row>
    <row r="498" spans="1:41" ht="39.950000000000003" customHeight="1" thickBot="1" x14ac:dyDescent="0.25">
      <c r="A498" s="731"/>
      <c r="B498" s="732"/>
      <c r="C498" s="733"/>
      <c r="D498" s="734"/>
      <c r="E498" s="735"/>
      <c r="F498" s="734"/>
      <c r="G498" s="802"/>
      <c r="H498" s="803"/>
      <c r="I498" s="789"/>
      <c r="J498" s="789"/>
      <c r="K498" s="783"/>
      <c r="L498" s="755"/>
      <c r="M498" s="804"/>
      <c r="N498" s="65" t="s">
        <v>48</v>
      </c>
      <c r="O498" s="67">
        <v>0.25</v>
      </c>
      <c r="P498" s="67">
        <v>0.5</v>
      </c>
      <c r="Q498" s="67">
        <v>0.75</v>
      </c>
      <c r="R498" s="96">
        <v>0</v>
      </c>
      <c r="S498" s="109">
        <f t="shared" ref="S498" si="2283">SUM(O498:O498)*M497</f>
        <v>0.05</v>
      </c>
      <c r="T498" s="110">
        <f t="shared" ref="T498" si="2284">SUM(P498:P498)*M497</f>
        <v>0.1</v>
      </c>
      <c r="U498" s="110">
        <f t="shared" ref="U498" si="2285">SUM(Q498:Q498)*M497</f>
        <v>0.15000000000000002</v>
      </c>
      <c r="V498" s="111">
        <f t="shared" ref="V498" si="2286">SUM(R498:R498)*M497</f>
        <v>0</v>
      </c>
      <c r="W498" s="112">
        <f t="shared" si="2105"/>
        <v>0.15000000000000002</v>
      </c>
      <c r="X498" s="328"/>
      <c r="Y498" s="328"/>
      <c r="Z498" s="328"/>
      <c r="AA498" s="329"/>
      <c r="AB498" s="330"/>
      <c r="AC498" s="290"/>
      <c r="AD498" s="757"/>
      <c r="AE498" s="78"/>
      <c r="AF498" s="78"/>
      <c r="AG498" s="79"/>
      <c r="AH498" s="79"/>
      <c r="AI498" s="743"/>
      <c r="AJ498" s="97"/>
      <c r="AK498" s="98"/>
      <c r="AL498" s="98"/>
      <c r="AM498" s="98"/>
      <c r="AN498" s="98"/>
      <c r="AO498" s="99"/>
    </row>
    <row r="499" spans="1:41" ht="39.950000000000003" customHeight="1" x14ac:dyDescent="0.2">
      <c r="A499" s="731"/>
      <c r="B499" s="732"/>
      <c r="C499" s="733"/>
      <c r="D499" s="734"/>
      <c r="E499" s="735"/>
      <c r="F499" s="734"/>
      <c r="G499" s="723" t="s">
        <v>588</v>
      </c>
      <c r="H499" s="724">
        <v>68</v>
      </c>
      <c r="I499" s="785" t="s">
        <v>589</v>
      </c>
      <c r="J499" s="785" t="s">
        <v>590</v>
      </c>
      <c r="K499" s="778">
        <f>AB499</f>
        <v>0.60000000000000009</v>
      </c>
      <c r="L499" s="762" t="s">
        <v>591</v>
      </c>
      <c r="M499" s="728">
        <v>0.2</v>
      </c>
      <c r="N499" s="36" t="s">
        <v>42</v>
      </c>
      <c r="O499" s="379">
        <v>0.5</v>
      </c>
      <c r="P499" s="249">
        <v>1</v>
      </c>
      <c r="Q499" s="249">
        <v>1</v>
      </c>
      <c r="R499" s="251">
        <v>1</v>
      </c>
      <c r="S499" s="41">
        <f t="shared" ref="S499" si="2287">SUM(O499:O499)*M499</f>
        <v>0.1</v>
      </c>
      <c r="T499" s="42">
        <f t="shared" ref="T499" si="2288">SUM(P499:P499)*M499</f>
        <v>0.2</v>
      </c>
      <c r="U499" s="42">
        <f t="shared" ref="U499" si="2289">SUM(Q499:Q499)*M499</f>
        <v>0.2</v>
      </c>
      <c r="V499" s="43">
        <f t="shared" ref="V499" si="2290">SUM(R499:R499)*M499</f>
        <v>0.2</v>
      </c>
      <c r="W499" s="44">
        <f t="shared" si="2105"/>
        <v>0.2</v>
      </c>
      <c r="X499" s="313">
        <f>+S500+S502+S504+S506+S508</f>
        <v>0.60000000000000009</v>
      </c>
      <c r="Y499" s="274">
        <f t="shared" ref="Y499:AB499" si="2291">+T500+T502+T504+T506+T508</f>
        <v>0.60000000000000009</v>
      </c>
      <c r="Z499" s="275">
        <f t="shared" si="2291"/>
        <v>0.60000000000000009</v>
      </c>
      <c r="AA499" s="275">
        <f t="shared" si="2291"/>
        <v>0</v>
      </c>
      <c r="AB499" s="314">
        <f t="shared" si="2291"/>
        <v>0.60000000000000009</v>
      </c>
      <c r="AC499" s="290"/>
      <c r="AD499" s="729" t="s">
        <v>584</v>
      </c>
      <c r="AE499" s="51" t="str">
        <f t="shared" ref="AE499" si="2292">+IF(Q500&gt;Q499,"SUPERADA",IF(Q500=Q499,"EQUILIBRADA",IF(Q500&lt;Q499,"PARA MEJORAR")))</f>
        <v>EQUILIBRADA</v>
      </c>
      <c r="AF499" s="51" t="str">
        <f>IF(COUNTIF(AE499:AE508,"PARA MEJORAR")&gt;=1,"PARA MEJORAR","BIEN")</f>
        <v>PARA MEJORAR</v>
      </c>
      <c r="AG499" s="79"/>
      <c r="AH499" s="79"/>
      <c r="AI499" s="743"/>
      <c r="AJ499" s="97"/>
      <c r="AK499" s="98"/>
      <c r="AL499" s="98"/>
      <c r="AM499" s="98"/>
      <c r="AN499" s="98"/>
      <c r="AO499" s="99"/>
    </row>
    <row r="500" spans="1:41" ht="39.950000000000003" customHeight="1" thickBot="1" x14ac:dyDescent="0.25">
      <c r="A500" s="731"/>
      <c r="B500" s="732"/>
      <c r="C500" s="733"/>
      <c r="D500" s="734"/>
      <c r="E500" s="735"/>
      <c r="F500" s="734"/>
      <c r="G500" s="736"/>
      <c r="H500" s="737"/>
      <c r="I500" s="787"/>
      <c r="J500" s="787"/>
      <c r="K500" s="780"/>
      <c r="L500" s="746"/>
      <c r="M500" s="741"/>
      <c r="N500" s="65" t="s">
        <v>48</v>
      </c>
      <c r="O500" s="67">
        <v>1</v>
      </c>
      <c r="P500" s="67">
        <v>1</v>
      </c>
      <c r="Q500" s="67">
        <v>1</v>
      </c>
      <c r="R500" s="96">
        <v>0</v>
      </c>
      <c r="S500" s="68">
        <f t="shared" ref="S500" si="2293">SUM(O500:O500)*M499</f>
        <v>0.2</v>
      </c>
      <c r="T500" s="69">
        <f t="shared" ref="T500" si="2294">SUM(P500:P500)*M499</f>
        <v>0.2</v>
      </c>
      <c r="U500" s="69">
        <f t="shared" ref="U500" si="2295">SUM(Q500:Q500)*M499</f>
        <v>0.2</v>
      </c>
      <c r="V500" s="70">
        <f t="shared" ref="V500" si="2296">SUM(R500:R500)*M499</f>
        <v>0</v>
      </c>
      <c r="W500" s="71">
        <f t="shared" si="2105"/>
        <v>0.2</v>
      </c>
      <c r="X500" s="272"/>
      <c r="Y500" s="288"/>
      <c r="Z500" s="289"/>
      <c r="AA500" s="289"/>
      <c r="AB500" s="320"/>
      <c r="AC500" s="290"/>
      <c r="AD500" s="742"/>
      <c r="AE500" s="78"/>
      <c r="AF500" s="79"/>
      <c r="AG500" s="79"/>
      <c r="AH500" s="79"/>
      <c r="AI500" s="743"/>
      <c r="AJ500" s="97"/>
      <c r="AK500" s="98"/>
      <c r="AL500" s="98"/>
      <c r="AM500" s="98"/>
      <c r="AN500" s="98"/>
      <c r="AO500" s="99"/>
    </row>
    <row r="501" spans="1:41" ht="39.950000000000003" customHeight="1" x14ac:dyDescent="0.2">
      <c r="A501" s="731"/>
      <c r="B501" s="732"/>
      <c r="C501" s="733"/>
      <c r="D501" s="734"/>
      <c r="E501" s="735"/>
      <c r="F501" s="734"/>
      <c r="G501" s="736"/>
      <c r="H501" s="737"/>
      <c r="I501" s="787"/>
      <c r="J501" s="787"/>
      <c r="K501" s="780"/>
      <c r="L501" s="747" t="s">
        <v>592</v>
      </c>
      <c r="M501" s="745">
        <v>0.2</v>
      </c>
      <c r="N501" s="36" t="s">
        <v>42</v>
      </c>
      <c r="O501" s="791">
        <v>0</v>
      </c>
      <c r="P501" s="792">
        <v>0.75</v>
      </c>
      <c r="Q501" s="792">
        <v>1</v>
      </c>
      <c r="R501" s="793">
        <v>1</v>
      </c>
      <c r="S501" s="88">
        <f t="shared" ref="S501" si="2297">SUM(O501:O501)*M501</f>
        <v>0</v>
      </c>
      <c r="T501" s="89">
        <f t="shared" ref="T501" si="2298">SUM(P501:P501)*M501</f>
        <v>0.15000000000000002</v>
      </c>
      <c r="U501" s="89">
        <f t="shared" ref="U501" si="2299">SUM(Q501:Q501)*M501</f>
        <v>0.2</v>
      </c>
      <c r="V501" s="90">
        <f t="shared" ref="V501" si="2300">SUM(R501:R501)*M501</f>
        <v>0.2</v>
      </c>
      <c r="W501" s="91">
        <f t="shared" si="2105"/>
        <v>0.2</v>
      </c>
      <c r="X501" s="272"/>
      <c r="Y501" s="288"/>
      <c r="Z501" s="289"/>
      <c r="AA501" s="289"/>
      <c r="AB501" s="320"/>
      <c r="AC501" s="290"/>
      <c r="AD501" s="742"/>
      <c r="AE501" s="51" t="str">
        <f t="shared" ref="AE501" si="2301">+IF(Q502&gt;Q501,"SUPERADA",IF(Q502=Q501,"EQUILIBRADA",IF(Q502&lt;Q501,"PARA MEJORAR")))</f>
        <v>EQUILIBRADA</v>
      </c>
      <c r="AF501" s="79"/>
      <c r="AG501" s="79"/>
      <c r="AH501" s="79"/>
      <c r="AI501" s="743"/>
      <c r="AJ501" s="97"/>
      <c r="AK501" s="98"/>
      <c r="AL501" s="98"/>
      <c r="AM501" s="98"/>
      <c r="AN501" s="98"/>
      <c r="AO501" s="99"/>
    </row>
    <row r="502" spans="1:41" ht="39.950000000000003" customHeight="1" thickBot="1" x14ac:dyDescent="0.25">
      <c r="A502" s="731"/>
      <c r="B502" s="732"/>
      <c r="C502" s="733"/>
      <c r="D502" s="734"/>
      <c r="E502" s="735"/>
      <c r="F502" s="734"/>
      <c r="G502" s="736"/>
      <c r="H502" s="737"/>
      <c r="I502" s="787"/>
      <c r="J502" s="787"/>
      <c r="K502" s="780"/>
      <c r="L502" s="746"/>
      <c r="M502" s="741"/>
      <c r="N502" s="65" t="s">
        <v>48</v>
      </c>
      <c r="O502" s="67">
        <v>1</v>
      </c>
      <c r="P502" s="67">
        <v>1</v>
      </c>
      <c r="Q502" s="67">
        <v>1</v>
      </c>
      <c r="R502" s="96">
        <v>0</v>
      </c>
      <c r="S502" s="68">
        <f t="shared" ref="S502" si="2302">SUM(O502:O502)*M501</f>
        <v>0.2</v>
      </c>
      <c r="T502" s="69">
        <f t="shared" ref="T502" si="2303">SUM(P502:P502)*M501</f>
        <v>0.2</v>
      </c>
      <c r="U502" s="69">
        <f t="shared" ref="U502" si="2304">SUM(Q502:Q502)*M501</f>
        <v>0.2</v>
      </c>
      <c r="V502" s="70">
        <f t="shared" ref="V502" si="2305">SUM(R502:R502)*M501</f>
        <v>0</v>
      </c>
      <c r="W502" s="71">
        <f t="shared" si="2105"/>
        <v>0.2</v>
      </c>
      <c r="X502" s="272"/>
      <c r="Y502" s="288"/>
      <c r="Z502" s="289"/>
      <c r="AA502" s="289"/>
      <c r="AB502" s="320"/>
      <c r="AC502" s="290"/>
      <c r="AD502" s="742"/>
      <c r="AE502" s="78"/>
      <c r="AF502" s="79"/>
      <c r="AG502" s="79"/>
      <c r="AH502" s="79"/>
      <c r="AI502" s="743"/>
      <c r="AJ502" s="97"/>
      <c r="AK502" s="98"/>
      <c r="AL502" s="98"/>
      <c r="AM502" s="98"/>
      <c r="AN502" s="98"/>
      <c r="AO502" s="99"/>
    </row>
    <row r="503" spans="1:41" ht="39.950000000000003" customHeight="1" x14ac:dyDescent="0.2">
      <c r="A503" s="731"/>
      <c r="B503" s="732"/>
      <c r="C503" s="733"/>
      <c r="D503" s="734"/>
      <c r="E503" s="735"/>
      <c r="F503" s="734"/>
      <c r="G503" s="736"/>
      <c r="H503" s="737"/>
      <c r="I503" s="787"/>
      <c r="J503" s="787"/>
      <c r="K503" s="780"/>
      <c r="L503" s="747" t="s">
        <v>593</v>
      </c>
      <c r="M503" s="745">
        <v>0.2</v>
      </c>
      <c r="N503" s="36" t="s">
        <v>42</v>
      </c>
      <c r="O503" s="791">
        <v>0</v>
      </c>
      <c r="P503" s="792">
        <v>0</v>
      </c>
      <c r="Q503" s="792">
        <v>0.75</v>
      </c>
      <c r="R503" s="793">
        <v>1</v>
      </c>
      <c r="S503" s="88">
        <f t="shared" ref="S503" si="2306">SUM(O503:O503)*M503</f>
        <v>0</v>
      </c>
      <c r="T503" s="89">
        <f t="shared" ref="T503" si="2307">SUM(P503:P503)*M503</f>
        <v>0</v>
      </c>
      <c r="U503" s="89">
        <f t="shared" ref="U503" si="2308">SUM(Q503:Q503)*M503</f>
        <v>0.15000000000000002</v>
      </c>
      <c r="V503" s="90">
        <f t="shared" ref="V503" si="2309">SUM(R503:R503)*M503</f>
        <v>0.2</v>
      </c>
      <c r="W503" s="91">
        <f t="shared" si="2105"/>
        <v>0.2</v>
      </c>
      <c r="X503" s="272"/>
      <c r="Y503" s="288"/>
      <c r="Z503" s="289"/>
      <c r="AA503" s="289"/>
      <c r="AB503" s="320"/>
      <c r="AC503" s="290"/>
      <c r="AD503" s="742"/>
      <c r="AE503" s="51" t="str">
        <f t="shared" ref="AE503" si="2310">+IF(Q504&gt;Q503,"SUPERADA",IF(Q504=Q503,"EQUILIBRADA",IF(Q504&lt;Q503,"PARA MEJORAR")))</f>
        <v>SUPERADA</v>
      </c>
      <c r="AF503" s="79"/>
      <c r="AG503" s="79"/>
      <c r="AH503" s="79"/>
      <c r="AI503" s="743"/>
      <c r="AJ503" s="97"/>
      <c r="AK503" s="98"/>
      <c r="AL503" s="98"/>
      <c r="AM503" s="98"/>
      <c r="AN503" s="98"/>
      <c r="AO503" s="99"/>
    </row>
    <row r="504" spans="1:41" ht="39.950000000000003" customHeight="1" thickBot="1" x14ac:dyDescent="0.25">
      <c r="A504" s="731"/>
      <c r="B504" s="732"/>
      <c r="C504" s="733"/>
      <c r="D504" s="734"/>
      <c r="E504" s="735"/>
      <c r="F504" s="734"/>
      <c r="G504" s="736"/>
      <c r="H504" s="737"/>
      <c r="I504" s="787"/>
      <c r="J504" s="787"/>
      <c r="K504" s="780"/>
      <c r="L504" s="746"/>
      <c r="M504" s="741"/>
      <c r="N504" s="65" t="s">
        <v>48</v>
      </c>
      <c r="O504" s="67">
        <v>1</v>
      </c>
      <c r="P504" s="67">
        <v>1</v>
      </c>
      <c r="Q504" s="67">
        <v>1</v>
      </c>
      <c r="R504" s="96">
        <v>0</v>
      </c>
      <c r="S504" s="68">
        <f t="shared" ref="S504" si="2311">SUM(O504:O504)*M503</f>
        <v>0.2</v>
      </c>
      <c r="T504" s="69">
        <f t="shared" ref="T504" si="2312">SUM(P504:P504)*M503</f>
        <v>0.2</v>
      </c>
      <c r="U504" s="69">
        <f t="shared" ref="U504" si="2313">SUM(Q504:Q504)*M503</f>
        <v>0.2</v>
      </c>
      <c r="V504" s="70">
        <f t="shared" ref="V504" si="2314">SUM(R504:R504)*M503</f>
        <v>0</v>
      </c>
      <c r="W504" s="71">
        <f t="shared" si="2105"/>
        <v>0.2</v>
      </c>
      <c r="X504" s="272"/>
      <c r="Y504" s="288"/>
      <c r="Z504" s="289"/>
      <c r="AA504" s="289"/>
      <c r="AB504" s="320"/>
      <c r="AC504" s="290"/>
      <c r="AD504" s="742"/>
      <c r="AE504" s="78"/>
      <c r="AF504" s="79"/>
      <c r="AG504" s="79"/>
      <c r="AH504" s="79"/>
      <c r="AI504" s="743"/>
      <c r="AJ504" s="97"/>
      <c r="AK504" s="98"/>
      <c r="AL504" s="98"/>
      <c r="AM504" s="98"/>
      <c r="AN504" s="98"/>
      <c r="AO504" s="99"/>
    </row>
    <row r="505" spans="1:41" ht="39.950000000000003" customHeight="1" x14ac:dyDescent="0.2">
      <c r="A505" s="731"/>
      <c r="B505" s="732"/>
      <c r="C505" s="733"/>
      <c r="D505" s="734"/>
      <c r="E505" s="735"/>
      <c r="F505" s="734"/>
      <c r="G505" s="736"/>
      <c r="H505" s="737"/>
      <c r="I505" s="787"/>
      <c r="J505" s="787"/>
      <c r="K505" s="780"/>
      <c r="L505" s="747" t="s">
        <v>594</v>
      </c>
      <c r="M505" s="745">
        <v>0.2</v>
      </c>
      <c r="N505" s="36" t="s">
        <v>42</v>
      </c>
      <c r="O505" s="791">
        <v>0</v>
      </c>
      <c r="P505" s="792">
        <v>0</v>
      </c>
      <c r="Q505" s="792">
        <v>0.5</v>
      </c>
      <c r="R505" s="793">
        <v>1</v>
      </c>
      <c r="S505" s="88">
        <f t="shared" ref="S505" si="2315">SUM(O505:O505)*M505</f>
        <v>0</v>
      </c>
      <c r="T505" s="89">
        <f t="shared" ref="T505" si="2316">SUM(P505:P505)*M505</f>
        <v>0</v>
      </c>
      <c r="U505" s="89">
        <f t="shared" ref="U505" si="2317">SUM(Q505:Q505)*M505</f>
        <v>0.1</v>
      </c>
      <c r="V505" s="90">
        <f t="shared" ref="V505" si="2318">SUM(R505:R505)*M505</f>
        <v>0.2</v>
      </c>
      <c r="W505" s="91">
        <f t="shared" si="2105"/>
        <v>0.2</v>
      </c>
      <c r="X505" s="272"/>
      <c r="Y505" s="288"/>
      <c r="Z505" s="289"/>
      <c r="AA505" s="289"/>
      <c r="AB505" s="320"/>
      <c r="AC505" s="290"/>
      <c r="AD505" s="742"/>
      <c r="AE505" s="51" t="str">
        <f t="shared" ref="AE505" si="2319">+IF(Q506&gt;Q505,"SUPERADA",IF(Q506=Q505,"EQUILIBRADA",IF(Q506&lt;Q505,"PARA MEJORAR")))</f>
        <v>PARA MEJORAR</v>
      </c>
      <c r="AF505" s="79"/>
      <c r="AG505" s="79"/>
      <c r="AH505" s="79"/>
      <c r="AI505" s="743"/>
      <c r="AJ505" s="97"/>
      <c r="AK505" s="98"/>
      <c r="AL505" s="98"/>
      <c r="AM505" s="98"/>
      <c r="AN505" s="98"/>
      <c r="AO505" s="99"/>
    </row>
    <row r="506" spans="1:41" ht="39.950000000000003" customHeight="1" thickBot="1" x14ac:dyDescent="0.25">
      <c r="A506" s="731"/>
      <c r="B506" s="732"/>
      <c r="C506" s="733"/>
      <c r="D506" s="734"/>
      <c r="E506" s="735"/>
      <c r="F506" s="734"/>
      <c r="G506" s="736"/>
      <c r="H506" s="737"/>
      <c r="I506" s="787"/>
      <c r="J506" s="787"/>
      <c r="K506" s="780"/>
      <c r="L506" s="746"/>
      <c r="M506" s="741"/>
      <c r="N506" s="65" t="s">
        <v>48</v>
      </c>
      <c r="O506" s="67">
        <v>0</v>
      </c>
      <c r="P506" s="67">
        <v>0</v>
      </c>
      <c r="Q506" s="67">
        <v>0</v>
      </c>
      <c r="R506" s="96">
        <v>0</v>
      </c>
      <c r="S506" s="68">
        <f t="shared" ref="S506" si="2320">SUM(O506:O506)*M505</f>
        <v>0</v>
      </c>
      <c r="T506" s="69">
        <f t="shared" ref="T506" si="2321">SUM(P506:P506)*M505</f>
        <v>0</v>
      </c>
      <c r="U506" s="69">
        <f t="shared" ref="U506" si="2322">SUM(Q506:Q506)*M505</f>
        <v>0</v>
      </c>
      <c r="V506" s="70">
        <f t="shared" ref="V506" si="2323">SUM(R506:R506)*M505</f>
        <v>0</v>
      </c>
      <c r="W506" s="71">
        <f t="shared" si="2105"/>
        <v>0</v>
      </c>
      <c r="X506" s="272"/>
      <c r="Y506" s="288"/>
      <c r="Z506" s="289"/>
      <c r="AA506" s="289"/>
      <c r="AB506" s="320"/>
      <c r="AC506" s="290"/>
      <c r="AD506" s="742"/>
      <c r="AE506" s="78"/>
      <c r="AF506" s="79"/>
      <c r="AG506" s="79"/>
      <c r="AH506" s="79"/>
      <c r="AI506" s="743"/>
      <c r="AJ506" s="97"/>
      <c r="AK506" s="98"/>
      <c r="AL506" s="98"/>
      <c r="AM506" s="98"/>
      <c r="AN506" s="98"/>
      <c r="AO506" s="99"/>
    </row>
    <row r="507" spans="1:41" ht="39.950000000000003" customHeight="1" x14ac:dyDescent="0.2">
      <c r="A507" s="731"/>
      <c r="B507" s="732"/>
      <c r="C507" s="733"/>
      <c r="D507" s="734"/>
      <c r="E507" s="735"/>
      <c r="F507" s="734"/>
      <c r="G507" s="736"/>
      <c r="H507" s="737"/>
      <c r="I507" s="787"/>
      <c r="J507" s="787"/>
      <c r="K507" s="780"/>
      <c r="L507" s="747" t="s">
        <v>595</v>
      </c>
      <c r="M507" s="745">
        <v>0.2</v>
      </c>
      <c r="N507" s="36" t="s">
        <v>42</v>
      </c>
      <c r="O507" s="791">
        <v>0</v>
      </c>
      <c r="P507" s="792">
        <v>0</v>
      </c>
      <c r="Q507" s="792">
        <v>0</v>
      </c>
      <c r="R507" s="793">
        <v>1</v>
      </c>
      <c r="S507" s="88">
        <f t="shared" ref="S507" si="2324">SUM(O507:O507)*M507</f>
        <v>0</v>
      </c>
      <c r="T507" s="89">
        <f t="shared" ref="T507" si="2325">SUM(P507:P507)*M507</f>
        <v>0</v>
      </c>
      <c r="U507" s="89">
        <f t="shared" ref="U507" si="2326">SUM(Q507:Q507)*M507</f>
        <v>0</v>
      </c>
      <c r="V507" s="90">
        <f t="shared" ref="V507" si="2327">SUM(R507:R507)*M507</f>
        <v>0.2</v>
      </c>
      <c r="W507" s="91">
        <f t="shared" si="2105"/>
        <v>0.2</v>
      </c>
      <c r="X507" s="272"/>
      <c r="Y507" s="288"/>
      <c r="Z507" s="289"/>
      <c r="AA507" s="289"/>
      <c r="AB507" s="320"/>
      <c r="AC507" s="290"/>
      <c r="AD507" s="742"/>
      <c r="AE507" s="51" t="str">
        <f t="shared" ref="AE507" si="2328">+IF(Q508&gt;Q507,"SUPERADA",IF(Q508=Q507,"EQUILIBRADA",IF(Q508&lt;Q507,"PARA MEJORAR")))</f>
        <v>EQUILIBRADA</v>
      </c>
      <c r="AF507" s="79"/>
      <c r="AG507" s="79"/>
      <c r="AH507" s="79"/>
      <c r="AI507" s="743"/>
      <c r="AJ507" s="97"/>
      <c r="AK507" s="98"/>
      <c r="AL507" s="98"/>
      <c r="AM507" s="98"/>
      <c r="AN507" s="98"/>
      <c r="AO507" s="99"/>
    </row>
    <row r="508" spans="1:41" ht="39.950000000000003" customHeight="1" thickBot="1" x14ac:dyDescent="0.25">
      <c r="A508" s="731"/>
      <c r="B508" s="732"/>
      <c r="C508" s="733"/>
      <c r="D508" s="734"/>
      <c r="E508" s="751"/>
      <c r="F508" s="750"/>
      <c r="G508" s="752"/>
      <c r="H508" s="753"/>
      <c r="I508" s="789"/>
      <c r="J508" s="789"/>
      <c r="K508" s="783"/>
      <c r="L508" s="755"/>
      <c r="M508" s="756"/>
      <c r="N508" s="65" t="s">
        <v>48</v>
      </c>
      <c r="O508" s="67">
        <v>0</v>
      </c>
      <c r="P508" s="67">
        <v>0</v>
      </c>
      <c r="Q508" s="67">
        <v>0</v>
      </c>
      <c r="R508" s="96">
        <v>0</v>
      </c>
      <c r="S508" s="109">
        <f t="shared" ref="S508" si="2329">SUM(O508:O508)*M507</f>
        <v>0</v>
      </c>
      <c r="T508" s="110">
        <f t="shared" ref="T508" si="2330">SUM(P508:P508)*M507</f>
        <v>0</v>
      </c>
      <c r="U508" s="110">
        <f t="shared" ref="U508" si="2331">SUM(Q508:Q508)*M507</f>
        <v>0</v>
      </c>
      <c r="V508" s="111">
        <f t="shared" ref="V508" si="2332">SUM(R508:R508)*M507</f>
        <v>0</v>
      </c>
      <c r="W508" s="112">
        <f t="shared" si="2105"/>
        <v>0</v>
      </c>
      <c r="X508" s="326"/>
      <c r="Y508" s="328"/>
      <c r="Z508" s="329"/>
      <c r="AA508" s="329"/>
      <c r="AB508" s="330"/>
      <c r="AC508" s="290"/>
      <c r="AD508" s="757"/>
      <c r="AE508" s="78"/>
      <c r="AF508" s="78"/>
      <c r="AG508" s="79"/>
      <c r="AH508" s="79"/>
      <c r="AI508" s="743"/>
      <c r="AJ508" s="97"/>
      <c r="AK508" s="98"/>
      <c r="AL508" s="98"/>
      <c r="AM508" s="98"/>
      <c r="AN508" s="98"/>
      <c r="AO508" s="99"/>
    </row>
    <row r="509" spans="1:41" ht="39.950000000000003" customHeight="1" x14ac:dyDescent="0.2">
      <c r="A509" s="731"/>
      <c r="B509" s="732"/>
      <c r="C509" s="805"/>
      <c r="D509" s="806"/>
      <c r="E509" s="807"/>
      <c r="F509" s="808"/>
      <c r="G509" s="809" t="s">
        <v>149</v>
      </c>
      <c r="H509" s="810">
        <v>69</v>
      </c>
      <c r="I509" s="811" t="s">
        <v>150</v>
      </c>
      <c r="J509" s="812" t="s">
        <v>151</v>
      </c>
      <c r="K509" s="813">
        <f>AB509</f>
        <v>0</v>
      </c>
      <c r="L509" s="814" t="s">
        <v>152</v>
      </c>
      <c r="M509" s="815">
        <v>1</v>
      </c>
      <c r="N509" s="36" t="s">
        <v>42</v>
      </c>
      <c r="O509" s="379">
        <v>0</v>
      </c>
      <c r="P509" s="249">
        <v>0</v>
      </c>
      <c r="Q509" s="250">
        <v>0.3</v>
      </c>
      <c r="R509" s="251">
        <v>1</v>
      </c>
      <c r="S509" s="41">
        <f t="shared" ref="S509" si="2333">SUM(O509:O509)*M509</f>
        <v>0</v>
      </c>
      <c r="T509" s="42">
        <f t="shared" ref="T509" si="2334">SUM(P509:P509)*M509</f>
        <v>0</v>
      </c>
      <c r="U509" s="42">
        <f t="shared" ref="U509" si="2335">SUM(Q509:Q509)*M509</f>
        <v>0.3</v>
      </c>
      <c r="V509" s="43">
        <f t="shared" ref="V509" si="2336">SUM(R509:R509)*M509</f>
        <v>1</v>
      </c>
      <c r="W509" s="44">
        <f t="shared" si="2105"/>
        <v>1</v>
      </c>
      <c r="X509" s="117">
        <f>+S510</f>
        <v>0</v>
      </c>
      <c r="Y509" s="46">
        <f t="shared" ref="Y509:AB509" si="2337">+T510</f>
        <v>0</v>
      </c>
      <c r="Z509" s="47">
        <f t="shared" si="2337"/>
        <v>0</v>
      </c>
      <c r="AA509" s="47">
        <f t="shared" si="2337"/>
        <v>0</v>
      </c>
      <c r="AB509" s="132">
        <f t="shared" si="2337"/>
        <v>0</v>
      </c>
      <c r="AC509" s="290"/>
      <c r="AD509" s="816" t="s">
        <v>153</v>
      </c>
      <c r="AE509" s="51" t="str">
        <f t="shared" ref="AE509" si="2338">+IF(Q510&gt;Q509,"SUPERADA",IF(Q510=Q509,"EQUILIBRADA",IF(Q510&lt;Q509,"PARA MEJORAR")))</f>
        <v>PARA MEJORAR</v>
      </c>
      <c r="AF509" s="51" t="str">
        <f>IF(COUNTIF(AE509:AE510,"PARA MEJORAR")&gt;=1,"PARA MEJORAR","BIEN")</f>
        <v>PARA MEJORAR</v>
      </c>
      <c r="AG509" s="51"/>
      <c r="AH509" s="79"/>
      <c r="AI509" s="743"/>
      <c r="AJ509" s="238"/>
      <c r="AK509" s="239"/>
      <c r="AL509" s="239"/>
      <c r="AM509" s="239"/>
      <c r="AN509" s="239"/>
      <c r="AO509" s="240"/>
    </row>
    <row r="510" spans="1:41" ht="39.950000000000003" customHeight="1" thickBot="1" x14ac:dyDescent="0.25">
      <c r="A510" s="731"/>
      <c r="B510" s="732"/>
      <c r="C510" s="817"/>
      <c r="D510" s="818"/>
      <c r="E510" s="819"/>
      <c r="F510" s="820"/>
      <c r="G510" s="821"/>
      <c r="H510" s="822"/>
      <c r="I510" s="823"/>
      <c r="J510" s="824"/>
      <c r="K510" s="825"/>
      <c r="L510" s="826"/>
      <c r="M510" s="827"/>
      <c r="N510" s="65" t="s">
        <v>48</v>
      </c>
      <c r="O510" s="388">
        <v>0</v>
      </c>
      <c r="P510" s="257">
        <v>0</v>
      </c>
      <c r="Q510" s="182">
        <v>0</v>
      </c>
      <c r="R510" s="258">
        <v>0</v>
      </c>
      <c r="S510" s="109">
        <f t="shared" ref="S510" si="2339">SUM(O510:O510)*M509</f>
        <v>0</v>
      </c>
      <c r="T510" s="110">
        <f t="shared" ref="T510" si="2340">SUM(P510:P510)*M509</f>
        <v>0</v>
      </c>
      <c r="U510" s="110">
        <f t="shared" ref="U510" si="2341">SUM(Q510:Q510)*M509</f>
        <v>0</v>
      </c>
      <c r="V510" s="111">
        <f t="shared" ref="V510" si="2342">SUM(R510:R510)*M509</f>
        <v>0</v>
      </c>
      <c r="W510" s="112">
        <f t="shared" si="2105"/>
        <v>0</v>
      </c>
      <c r="X510" s="122"/>
      <c r="Y510" s="124"/>
      <c r="Z510" s="125"/>
      <c r="AA510" s="125"/>
      <c r="AB510" s="145"/>
      <c r="AC510" s="290"/>
      <c r="AD510" s="828"/>
      <c r="AE510" s="78"/>
      <c r="AF510" s="79"/>
      <c r="AG510" s="78"/>
      <c r="AH510" s="79"/>
      <c r="AI510" s="743"/>
      <c r="AJ510" s="97"/>
      <c r="AK510" s="98"/>
      <c r="AL510" s="98"/>
      <c r="AM510" s="98"/>
      <c r="AN510" s="98"/>
      <c r="AO510" s="99"/>
    </row>
    <row r="511" spans="1:41" ht="39.950000000000003" customHeight="1" x14ac:dyDescent="0.2">
      <c r="A511" s="829" t="s">
        <v>34</v>
      </c>
      <c r="B511" s="830" t="s">
        <v>596</v>
      </c>
      <c r="C511" s="831">
        <v>29</v>
      </c>
      <c r="D511" s="832" t="s">
        <v>597</v>
      </c>
      <c r="E511" s="833">
        <v>36</v>
      </c>
      <c r="F511" s="834" t="s">
        <v>598</v>
      </c>
      <c r="G511" s="835" t="s">
        <v>599</v>
      </c>
      <c r="H511" s="836">
        <v>70</v>
      </c>
      <c r="I511" s="837" t="s">
        <v>600</v>
      </c>
      <c r="J511" s="837" t="s">
        <v>601</v>
      </c>
      <c r="K511" s="838">
        <v>0.41199999999999998</v>
      </c>
      <c r="L511" s="839" t="s">
        <v>602</v>
      </c>
      <c r="M511" s="840">
        <v>0.15</v>
      </c>
      <c r="N511" s="36" t="s">
        <v>42</v>
      </c>
      <c r="O511" s="379">
        <v>0</v>
      </c>
      <c r="P511" s="249">
        <v>0</v>
      </c>
      <c r="Q511" s="249">
        <v>0</v>
      </c>
      <c r="R511" s="251">
        <v>1</v>
      </c>
      <c r="S511" s="41">
        <f t="shared" ref="S511" si="2343">SUM(O511:O511)*M511</f>
        <v>0</v>
      </c>
      <c r="T511" s="42">
        <f t="shared" ref="T511" si="2344">SUM(P511:P511)*M511</f>
        <v>0</v>
      </c>
      <c r="U511" s="42">
        <f t="shared" ref="U511" si="2345">SUM(Q511:Q511)*M511</f>
        <v>0</v>
      </c>
      <c r="V511" s="43">
        <f t="shared" ref="V511" si="2346">SUM(R511:R511)*M511</f>
        <v>0.15</v>
      </c>
      <c r="W511" s="44">
        <f t="shared" si="2105"/>
        <v>0.15</v>
      </c>
      <c r="X511" s="117">
        <f>+S512+S514+S516+S518+S520+S522+S524</f>
        <v>0.16</v>
      </c>
      <c r="Y511" s="46">
        <f>+T512+T514+T516+T518+T520+T522+T524</f>
        <v>0.31748999999999999</v>
      </c>
      <c r="Z511" s="47">
        <f>+U512+U514+U516+U518+U520+U522+U524</f>
        <v>0.41199999999999998</v>
      </c>
      <c r="AA511" s="47">
        <f>+V512+V514+V516+V518+V520+V522+V524</f>
        <v>0</v>
      </c>
      <c r="AB511" s="48">
        <f>+W512+W514+W516+W518+W520+W522+W524</f>
        <v>0.41199999999999998</v>
      </c>
      <c r="AC511" s="76" t="s">
        <v>603</v>
      </c>
      <c r="AD511" s="841" t="s">
        <v>604</v>
      </c>
      <c r="AE511" s="51" t="str">
        <f t="shared" ref="AE511" si="2347">+IF(Q512&gt;Q511,"SUPERADA",IF(Q512=Q511,"EQUILIBRADA",IF(Q512&lt;Q511,"PARA MEJORAR")))</f>
        <v>EQUILIBRADA</v>
      </c>
      <c r="AF511" s="51" t="str">
        <f>IF(COUNTIF(AE511:AE524,"PARA MEJORAR")&gt;=1,"PARA MEJORAR","BIEN")</f>
        <v>PARA MEJORAR</v>
      </c>
      <c r="AG511" s="79" t="str">
        <f>IF(COUNTIF(AF511:AF546,"PARA MEJORAR")&gt;=1,"PARA MEJORAR","BIEN")</f>
        <v>PARA MEJORAR</v>
      </c>
      <c r="AH511" s="571" t="str">
        <f>IF(COUNTIF(AG511:AG608,"PARA MEJORAR")&gt;=1,"PARA MEJORAR","BIEN")</f>
        <v>PARA MEJORAR</v>
      </c>
      <c r="AI511" s="842" t="s">
        <v>605</v>
      </c>
      <c r="AJ511" s="573"/>
      <c r="AK511" s="574"/>
      <c r="AL511" s="574"/>
      <c r="AM511" s="574"/>
      <c r="AN511" s="574"/>
      <c r="AO511" s="575"/>
    </row>
    <row r="512" spans="1:41" ht="39.950000000000003" customHeight="1" thickBot="1" x14ac:dyDescent="0.25">
      <c r="A512" s="843"/>
      <c r="B512" s="844"/>
      <c r="C512" s="845"/>
      <c r="D512" s="846"/>
      <c r="E512" s="847"/>
      <c r="F512" s="848"/>
      <c r="G512" s="849"/>
      <c r="H512" s="850"/>
      <c r="I512" s="851"/>
      <c r="J512" s="851"/>
      <c r="K512" s="852"/>
      <c r="L512" s="853"/>
      <c r="M512" s="854"/>
      <c r="N512" s="65" t="s">
        <v>48</v>
      </c>
      <c r="O512" s="66">
        <v>0</v>
      </c>
      <c r="P512" s="67">
        <v>0</v>
      </c>
      <c r="Q512" s="67">
        <v>0</v>
      </c>
      <c r="R512" s="96">
        <v>0</v>
      </c>
      <c r="S512" s="68">
        <f t="shared" ref="S512" si="2348">SUM(O512:O512)*M511</f>
        <v>0</v>
      </c>
      <c r="T512" s="69">
        <f t="shared" ref="T512" si="2349">SUM(P512:P512)*M511</f>
        <v>0</v>
      </c>
      <c r="U512" s="69">
        <f t="shared" ref="U512" si="2350">SUM(Q512:Q512)*M511</f>
        <v>0</v>
      </c>
      <c r="V512" s="70">
        <f t="shared" ref="V512" si="2351">SUM(R512:R512)*M511</f>
        <v>0</v>
      </c>
      <c r="W512" s="71">
        <f t="shared" si="2105"/>
        <v>0</v>
      </c>
      <c r="X512" s="92"/>
      <c r="Y512" s="73"/>
      <c r="Z512" s="74"/>
      <c r="AA512" s="74"/>
      <c r="AB512" s="75"/>
      <c r="AC512" s="76"/>
      <c r="AD512" s="855"/>
      <c r="AE512" s="78"/>
      <c r="AF512" s="79"/>
      <c r="AG512" s="79"/>
      <c r="AH512" s="587"/>
      <c r="AI512" s="856"/>
      <c r="AJ512" s="857"/>
      <c r="AK512" s="858"/>
      <c r="AL512" s="858"/>
      <c r="AM512" s="858"/>
      <c r="AN512" s="858"/>
      <c r="AO512" s="859"/>
    </row>
    <row r="513" spans="1:41" ht="39.950000000000003" customHeight="1" x14ac:dyDescent="0.2">
      <c r="A513" s="843"/>
      <c r="B513" s="844"/>
      <c r="C513" s="845"/>
      <c r="D513" s="846"/>
      <c r="E513" s="847"/>
      <c r="F513" s="848"/>
      <c r="G513" s="849"/>
      <c r="H513" s="850"/>
      <c r="I513" s="851"/>
      <c r="J513" s="851"/>
      <c r="K513" s="852"/>
      <c r="L513" s="853" t="s">
        <v>606</v>
      </c>
      <c r="M513" s="854">
        <v>0.15</v>
      </c>
      <c r="N513" s="36" t="s">
        <v>42</v>
      </c>
      <c r="O513" s="791">
        <v>0</v>
      </c>
      <c r="P513" s="792">
        <v>0</v>
      </c>
      <c r="Q513" s="792">
        <v>0</v>
      </c>
      <c r="R513" s="793">
        <v>1</v>
      </c>
      <c r="S513" s="88">
        <f t="shared" ref="S513" si="2352">SUM(O513:O513)*M513</f>
        <v>0</v>
      </c>
      <c r="T513" s="89">
        <f t="shared" ref="T513" si="2353">SUM(P513:P513)*M513</f>
        <v>0</v>
      </c>
      <c r="U513" s="89">
        <f t="shared" ref="U513" si="2354">SUM(Q513:Q513)*M513</f>
        <v>0</v>
      </c>
      <c r="V513" s="90">
        <f t="shared" ref="V513" si="2355">SUM(R513:R513)*M513</f>
        <v>0.15</v>
      </c>
      <c r="W513" s="91">
        <f t="shared" si="2105"/>
        <v>0.15</v>
      </c>
      <c r="X513" s="92"/>
      <c r="Y513" s="73"/>
      <c r="Z513" s="74"/>
      <c r="AA513" s="74"/>
      <c r="AB513" s="75"/>
      <c r="AC513" s="76"/>
      <c r="AD513" s="855"/>
      <c r="AE513" s="51" t="str">
        <f t="shared" ref="AE513" si="2356">+IF(Q514&gt;Q513,"SUPERADA",IF(Q514=Q513,"EQUILIBRADA",IF(Q514&lt;Q513,"PARA MEJORAR")))</f>
        <v>EQUILIBRADA</v>
      </c>
      <c r="AF513" s="79"/>
      <c r="AG513" s="79"/>
      <c r="AH513" s="587"/>
      <c r="AI513" s="856"/>
      <c r="AJ513" s="589"/>
      <c r="AK513" s="590"/>
      <c r="AL513" s="590"/>
      <c r="AM513" s="590"/>
      <c r="AN513" s="590"/>
      <c r="AO513" s="591"/>
    </row>
    <row r="514" spans="1:41" ht="39.950000000000003" customHeight="1" thickBot="1" x14ac:dyDescent="0.25">
      <c r="A514" s="843"/>
      <c r="B514" s="844"/>
      <c r="C514" s="845"/>
      <c r="D514" s="846"/>
      <c r="E514" s="847"/>
      <c r="F514" s="848"/>
      <c r="G514" s="849"/>
      <c r="H514" s="850"/>
      <c r="I514" s="851"/>
      <c r="J514" s="851"/>
      <c r="K514" s="852"/>
      <c r="L514" s="853"/>
      <c r="M514" s="854"/>
      <c r="N514" s="65" t="s">
        <v>48</v>
      </c>
      <c r="O514" s="66">
        <v>0</v>
      </c>
      <c r="P514" s="67">
        <v>0</v>
      </c>
      <c r="Q514" s="67">
        <v>0</v>
      </c>
      <c r="R514" s="96">
        <v>0</v>
      </c>
      <c r="S514" s="68">
        <f t="shared" ref="S514" si="2357">SUM(O514:O514)*M513</f>
        <v>0</v>
      </c>
      <c r="T514" s="69">
        <f t="shared" ref="T514" si="2358">SUM(P514:P514)*M513</f>
        <v>0</v>
      </c>
      <c r="U514" s="69">
        <f t="shared" ref="U514" si="2359">SUM(Q514:Q514)*M513</f>
        <v>0</v>
      </c>
      <c r="V514" s="70">
        <f t="shared" ref="V514" si="2360">SUM(R514:R514)*M513</f>
        <v>0</v>
      </c>
      <c r="W514" s="71">
        <f t="shared" si="2105"/>
        <v>0</v>
      </c>
      <c r="X514" s="92"/>
      <c r="Y514" s="73"/>
      <c r="Z514" s="74"/>
      <c r="AA514" s="74"/>
      <c r="AB514" s="75"/>
      <c r="AC514" s="76"/>
      <c r="AD514" s="855"/>
      <c r="AE514" s="78"/>
      <c r="AF514" s="79"/>
      <c r="AG514" s="79"/>
      <c r="AH514" s="587"/>
      <c r="AI514" s="856"/>
      <c r="AJ514" s="589"/>
      <c r="AK514" s="590"/>
      <c r="AL514" s="590"/>
      <c r="AM514" s="590"/>
      <c r="AN514" s="590"/>
      <c r="AO514" s="591"/>
    </row>
    <row r="515" spans="1:41" ht="39.950000000000003" customHeight="1" x14ac:dyDescent="0.2">
      <c r="A515" s="843"/>
      <c r="B515" s="844"/>
      <c r="C515" s="845"/>
      <c r="D515" s="846"/>
      <c r="E515" s="847"/>
      <c r="F515" s="848"/>
      <c r="G515" s="849"/>
      <c r="H515" s="850"/>
      <c r="I515" s="851"/>
      <c r="J515" s="851"/>
      <c r="K515" s="852"/>
      <c r="L515" s="853" t="s">
        <v>607</v>
      </c>
      <c r="M515" s="854">
        <v>0.1</v>
      </c>
      <c r="N515" s="36" t="s">
        <v>42</v>
      </c>
      <c r="O515" s="791">
        <v>0</v>
      </c>
      <c r="P515" s="792">
        <v>0</v>
      </c>
      <c r="Q515" s="792">
        <v>0</v>
      </c>
      <c r="R515" s="793">
        <v>1</v>
      </c>
      <c r="S515" s="88">
        <f t="shared" ref="S515" si="2361">SUM(O515:O515)*M515</f>
        <v>0</v>
      </c>
      <c r="T515" s="89">
        <f t="shared" ref="T515" si="2362">SUM(P515:P515)*M515</f>
        <v>0</v>
      </c>
      <c r="U515" s="89">
        <f t="shared" ref="U515" si="2363">SUM(Q515:Q515)*M515</f>
        <v>0</v>
      </c>
      <c r="V515" s="90">
        <f t="shared" ref="V515" si="2364">SUM(R515:R515)*M515</f>
        <v>0.1</v>
      </c>
      <c r="W515" s="91">
        <f t="shared" si="2105"/>
        <v>0.1</v>
      </c>
      <c r="X515" s="92"/>
      <c r="Y515" s="73"/>
      <c r="Z515" s="74"/>
      <c r="AA515" s="74"/>
      <c r="AB515" s="75"/>
      <c r="AC515" s="76"/>
      <c r="AD515" s="855"/>
      <c r="AE515" s="51" t="str">
        <f t="shared" ref="AE515" si="2365">+IF(Q516&gt;Q515,"SUPERADA",IF(Q516=Q515,"EQUILIBRADA",IF(Q516&lt;Q515,"PARA MEJORAR")))</f>
        <v>EQUILIBRADA</v>
      </c>
      <c r="AF515" s="79"/>
      <c r="AG515" s="79"/>
      <c r="AH515" s="587"/>
      <c r="AI515" s="856"/>
      <c r="AJ515" s="589"/>
      <c r="AK515" s="590"/>
      <c r="AL515" s="590"/>
      <c r="AM515" s="590"/>
      <c r="AN515" s="590"/>
      <c r="AO515" s="591"/>
    </row>
    <row r="516" spans="1:41" ht="39.950000000000003" customHeight="1" thickBot="1" x14ac:dyDescent="0.25">
      <c r="A516" s="843"/>
      <c r="B516" s="844"/>
      <c r="C516" s="845"/>
      <c r="D516" s="846"/>
      <c r="E516" s="847"/>
      <c r="F516" s="848"/>
      <c r="G516" s="849"/>
      <c r="H516" s="850"/>
      <c r="I516" s="851"/>
      <c r="J516" s="851"/>
      <c r="K516" s="860"/>
      <c r="L516" s="853"/>
      <c r="M516" s="854"/>
      <c r="N516" s="65" t="s">
        <v>48</v>
      </c>
      <c r="O516" s="66">
        <v>0</v>
      </c>
      <c r="P516" s="67">
        <v>0</v>
      </c>
      <c r="Q516" s="67">
        <v>0</v>
      </c>
      <c r="R516" s="96">
        <v>0</v>
      </c>
      <c r="S516" s="68">
        <f t="shared" ref="S516" si="2366">SUM(O516:O516)*M515</f>
        <v>0</v>
      </c>
      <c r="T516" s="69">
        <f t="shared" ref="T516" si="2367">SUM(P516:P516)*M515</f>
        <v>0</v>
      </c>
      <c r="U516" s="69">
        <f t="shared" ref="U516" si="2368">SUM(Q516:Q516)*M515</f>
        <v>0</v>
      </c>
      <c r="V516" s="70">
        <f t="shared" ref="V516" si="2369">SUM(R516:R516)*M515</f>
        <v>0</v>
      </c>
      <c r="W516" s="71">
        <f t="shared" si="2105"/>
        <v>0</v>
      </c>
      <c r="X516" s="92"/>
      <c r="Y516" s="73"/>
      <c r="Z516" s="74"/>
      <c r="AA516" s="74"/>
      <c r="AB516" s="75"/>
      <c r="AC516" s="76"/>
      <c r="AD516" s="855"/>
      <c r="AE516" s="78"/>
      <c r="AF516" s="79"/>
      <c r="AG516" s="79"/>
      <c r="AH516" s="587"/>
      <c r="AI516" s="856"/>
      <c r="AJ516" s="589"/>
      <c r="AK516" s="590"/>
      <c r="AL516" s="590"/>
      <c r="AM516" s="590"/>
      <c r="AN516" s="590"/>
      <c r="AO516" s="591"/>
    </row>
    <row r="517" spans="1:41" ht="39.950000000000003" customHeight="1" x14ac:dyDescent="0.2">
      <c r="A517" s="843"/>
      <c r="B517" s="844"/>
      <c r="C517" s="845"/>
      <c r="D517" s="846"/>
      <c r="E517" s="847"/>
      <c r="F517" s="848"/>
      <c r="G517" s="849"/>
      <c r="H517" s="850"/>
      <c r="I517" s="851" t="s">
        <v>608</v>
      </c>
      <c r="J517" s="851" t="s">
        <v>609</v>
      </c>
      <c r="K517" s="861">
        <v>0.41199999999999998</v>
      </c>
      <c r="L517" s="853" t="s">
        <v>610</v>
      </c>
      <c r="M517" s="854">
        <v>0.1</v>
      </c>
      <c r="N517" s="36" t="s">
        <v>42</v>
      </c>
      <c r="O517" s="791">
        <v>1</v>
      </c>
      <c r="P517" s="792">
        <v>1</v>
      </c>
      <c r="Q517" s="792">
        <v>1</v>
      </c>
      <c r="R517" s="793">
        <v>1</v>
      </c>
      <c r="S517" s="88">
        <f t="shared" ref="S517" si="2370">SUM(O517:O517)*M517</f>
        <v>0.1</v>
      </c>
      <c r="T517" s="89">
        <f t="shared" ref="T517" si="2371">SUM(P517:P517)*M517</f>
        <v>0.1</v>
      </c>
      <c r="U517" s="89">
        <f t="shared" ref="U517" si="2372">SUM(Q517:Q517)*M517</f>
        <v>0.1</v>
      </c>
      <c r="V517" s="90">
        <f t="shared" ref="V517" si="2373">SUM(R517:R517)*M517</f>
        <v>0.1</v>
      </c>
      <c r="W517" s="91">
        <f t="shared" si="2105"/>
        <v>0.1</v>
      </c>
      <c r="X517" s="92"/>
      <c r="Y517" s="73"/>
      <c r="Z517" s="74"/>
      <c r="AA517" s="74"/>
      <c r="AB517" s="75"/>
      <c r="AC517" s="76"/>
      <c r="AD517" s="855"/>
      <c r="AE517" s="51" t="str">
        <f t="shared" ref="AE517" si="2374">+IF(Q518&gt;Q517,"SUPERADA",IF(Q518=Q517,"EQUILIBRADA",IF(Q518&lt;Q517,"PARA MEJORAR")))</f>
        <v>EQUILIBRADA</v>
      </c>
      <c r="AF517" s="79"/>
      <c r="AG517" s="79"/>
      <c r="AH517" s="587"/>
      <c r="AI517" s="856"/>
      <c r="AJ517" s="589"/>
      <c r="AK517" s="590"/>
      <c r="AL517" s="590"/>
      <c r="AM517" s="590"/>
      <c r="AN517" s="590"/>
      <c r="AO517" s="591"/>
    </row>
    <row r="518" spans="1:41" ht="39.950000000000003" customHeight="1" thickBot="1" x14ac:dyDescent="0.25">
      <c r="A518" s="843"/>
      <c r="B518" s="844"/>
      <c r="C518" s="845"/>
      <c r="D518" s="846"/>
      <c r="E518" s="847"/>
      <c r="F518" s="848"/>
      <c r="G518" s="849"/>
      <c r="H518" s="850"/>
      <c r="I518" s="851"/>
      <c r="J518" s="851"/>
      <c r="K518" s="862"/>
      <c r="L518" s="853"/>
      <c r="M518" s="854"/>
      <c r="N518" s="65" t="s">
        <v>48</v>
      </c>
      <c r="O518" s="66">
        <v>1</v>
      </c>
      <c r="P518" s="67">
        <v>1</v>
      </c>
      <c r="Q518" s="67">
        <v>1</v>
      </c>
      <c r="R518" s="96">
        <v>0</v>
      </c>
      <c r="S518" s="68">
        <f t="shared" ref="S518" si="2375">SUM(O518:O518)*M517</f>
        <v>0.1</v>
      </c>
      <c r="T518" s="69">
        <f t="shared" ref="T518" si="2376">SUM(P518:P518)*M517</f>
        <v>0.1</v>
      </c>
      <c r="U518" s="69">
        <f t="shared" ref="U518" si="2377">SUM(Q518:Q518)*M517</f>
        <v>0.1</v>
      </c>
      <c r="V518" s="70">
        <f t="shared" ref="V518" si="2378">SUM(R518:R518)*M517</f>
        <v>0</v>
      </c>
      <c r="W518" s="71">
        <f t="shared" si="2105"/>
        <v>0.1</v>
      </c>
      <c r="X518" s="92"/>
      <c r="Y518" s="73"/>
      <c r="Z518" s="74"/>
      <c r="AA518" s="74"/>
      <c r="AB518" s="75"/>
      <c r="AC518" s="76"/>
      <c r="AD518" s="855"/>
      <c r="AE518" s="78"/>
      <c r="AF518" s="79"/>
      <c r="AG518" s="79"/>
      <c r="AH518" s="587"/>
      <c r="AI518" s="856"/>
      <c r="AJ518" s="589"/>
      <c r="AK518" s="590"/>
      <c r="AL518" s="590"/>
      <c r="AM518" s="590"/>
      <c r="AN518" s="590"/>
      <c r="AO518" s="591"/>
    </row>
    <row r="519" spans="1:41" ht="39.950000000000003" customHeight="1" x14ac:dyDescent="0.2">
      <c r="A519" s="843"/>
      <c r="B519" s="844"/>
      <c r="C519" s="845"/>
      <c r="D519" s="846"/>
      <c r="E519" s="847"/>
      <c r="F519" s="848"/>
      <c r="G519" s="849"/>
      <c r="H519" s="850"/>
      <c r="I519" s="851"/>
      <c r="J519" s="851"/>
      <c r="K519" s="862"/>
      <c r="L519" s="853" t="s">
        <v>611</v>
      </c>
      <c r="M519" s="854">
        <v>0.1</v>
      </c>
      <c r="N519" s="36" t="s">
        <v>42</v>
      </c>
      <c r="O519" s="791">
        <v>0.5</v>
      </c>
      <c r="P519" s="792">
        <v>1</v>
      </c>
      <c r="Q519" s="792">
        <v>1</v>
      </c>
      <c r="R519" s="793">
        <v>1</v>
      </c>
      <c r="S519" s="88">
        <f t="shared" ref="S519" si="2379">SUM(O519:O519)*M519</f>
        <v>0.05</v>
      </c>
      <c r="T519" s="89">
        <f t="shared" ref="T519" si="2380">SUM(P519:P519)*M519</f>
        <v>0.1</v>
      </c>
      <c r="U519" s="89">
        <f t="shared" ref="U519" si="2381">SUM(Q519:Q519)*M519</f>
        <v>0.1</v>
      </c>
      <c r="V519" s="90">
        <f t="shared" ref="V519" si="2382">SUM(R519:R519)*M519</f>
        <v>0.1</v>
      </c>
      <c r="W519" s="91">
        <f t="shared" si="2105"/>
        <v>0.1</v>
      </c>
      <c r="X519" s="92"/>
      <c r="Y519" s="73"/>
      <c r="Z519" s="74"/>
      <c r="AA519" s="74"/>
      <c r="AB519" s="75"/>
      <c r="AC519" s="76"/>
      <c r="AD519" s="855"/>
      <c r="AE519" s="51" t="str">
        <f t="shared" ref="AE519" si="2383">+IF(Q520&gt;Q519,"SUPERADA",IF(Q520=Q519,"EQUILIBRADA",IF(Q520&lt;Q519,"PARA MEJORAR")))</f>
        <v>PARA MEJORAR</v>
      </c>
      <c r="AF519" s="79"/>
      <c r="AG519" s="79"/>
      <c r="AH519" s="587"/>
      <c r="AI519" s="856"/>
      <c r="AJ519" s="589"/>
      <c r="AK519" s="590"/>
      <c r="AL519" s="590"/>
      <c r="AM519" s="590"/>
      <c r="AN519" s="590"/>
      <c r="AO519" s="591"/>
    </row>
    <row r="520" spans="1:41" ht="39.950000000000003" customHeight="1" thickBot="1" x14ac:dyDescent="0.25">
      <c r="A520" s="843"/>
      <c r="B520" s="844"/>
      <c r="C520" s="845"/>
      <c r="D520" s="846"/>
      <c r="E520" s="847"/>
      <c r="F520" s="848"/>
      <c r="G520" s="849"/>
      <c r="H520" s="850"/>
      <c r="I520" s="851"/>
      <c r="J520" s="851"/>
      <c r="K520" s="862"/>
      <c r="L520" s="853"/>
      <c r="M520" s="854"/>
      <c r="N520" s="65" t="s">
        <v>48</v>
      </c>
      <c r="O520" s="66">
        <v>0.1</v>
      </c>
      <c r="P520" s="67">
        <v>0.72740000000000005</v>
      </c>
      <c r="Q520" s="67">
        <v>0.95</v>
      </c>
      <c r="R520" s="96">
        <v>0</v>
      </c>
      <c r="S520" s="68">
        <f t="shared" ref="S520" si="2384">SUM(O520:O520)*M519</f>
        <v>1.0000000000000002E-2</v>
      </c>
      <c r="T520" s="69">
        <f t="shared" ref="T520" si="2385">SUM(P520:P520)*M519</f>
        <v>7.2740000000000013E-2</v>
      </c>
      <c r="U520" s="69">
        <f t="shared" ref="U520" si="2386">SUM(Q520:Q520)*M519</f>
        <v>9.5000000000000001E-2</v>
      </c>
      <c r="V520" s="70">
        <f t="shared" ref="V520" si="2387">SUM(R520:R520)*M519</f>
        <v>0</v>
      </c>
      <c r="W520" s="71">
        <f t="shared" si="2105"/>
        <v>9.5000000000000001E-2</v>
      </c>
      <c r="X520" s="92"/>
      <c r="Y520" s="73"/>
      <c r="Z520" s="74"/>
      <c r="AA520" s="74"/>
      <c r="AB520" s="75"/>
      <c r="AC520" s="76"/>
      <c r="AD520" s="855"/>
      <c r="AE520" s="78"/>
      <c r="AF520" s="79"/>
      <c r="AG520" s="79"/>
      <c r="AH520" s="587"/>
      <c r="AI520" s="856"/>
      <c r="AJ520" s="589"/>
      <c r="AK520" s="590"/>
      <c r="AL520" s="590"/>
      <c r="AM520" s="590"/>
      <c r="AN520" s="590"/>
      <c r="AO520" s="591"/>
    </row>
    <row r="521" spans="1:41" ht="39.950000000000003" customHeight="1" x14ac:dyDescent="0.2">
      <c r="A521" s="843"/>
      <c r="B521" s="844"/>
      <c r="C521" s="845"/>
      <c r="D521" s="846"/>
      <c r="E521" s="847"/>
      <c r="F521" s="848"/>
      <c r="G521" s="849"/>
      <c r="H521" s="850"/>
      <c r="I521" s="851"/>
      <c r="J521" s="851"/>
      <c r="K521" s="862"/>
      <c r="L521" s="853" t="s">
        <v>612</v>
      </c>
      <c r="M521" s="854">
        <v>0.25</v>
      </c>
      <c r="N521" s="36" t="s">
        <v>42</v>
      </c>
      <c r="O521" s="791">
        <v>0.05</v>
      </c>
      <c r="P521" s="792">
        <v>0.2</v>
      </c>
      <c r="Q521" s="792">
        <v>0.5</v>
      </c>
      <c r="R521" s="793">
        <v>1</v>
      </c>
      <c r="S521" s="88">
        <f t="shared" ref="S521" si="2388">SUM(O521:O521)*M521</f>
        <v>1.2500000000000001E-2</v>
      </c>
      <c r="T521" s="89">
        <f t="shared" ref="T521" si="2389">SUM(P521:P521)*M521</f>
        <v>0.05</v>
      </c>
      <c r="U521" s="89">
        <f t="shared" ref="U521" si="2390">SUM(Q521:Q521)*M521</f>
        <v>0.125</v>
      </c>
      <c r="V521" s="90">
        <f t="shared" ref="V521" si="2391">SUM(R521:R521)*M521</f>
        <v>0.25</v>
      </c>
      <c r="W521" s="91">
        <f t="shared" si="2105"/>
        <v>0.25</v>
      </c>
      <c r="X521" s="92"/>
      <c r="Y521" s="73"/>
      <c r="Z521" s="74"/>
      <c r="AA521" s="74"/>
      <c r="AB521" s="75"/>
      <c r="AC521" s="76"/>
      <c r="AD521" s="855"/>
      <c r="AE521" s="51" t="str">
        <f t="shared" ref="AE521" si="2392">+IF(Q522&gt;Q521,"SUPERADA",IF(Q522=Q521,"EQUILIBRADA",IF(Q522&lt;Q521,"PARA MEJORAR")))</f>
        <v>PARA MEJORAR</v>
      </c>
      <c r="AF521" s="79"/>
      <c r="AG521" s="79"/>
      <c r="AH521" s="587"/>
      <c r="AI521" s="856"/>
      <c r="AJ521" s="589"/>
      <c r="AK521" s="590"/>
      <c r="AL521" s="590"/>
      <c r="AM521" s="590"/>
      <c r="AN521" s="590"/>
      <c r="AO521" s="591"/>
    </row>
    <row r="522" spans="1:41" ht="39.950000000000003" customHeight="1" thickBot="1" x14ac:dyDescent="0.25">
      <c r="A522" s="843"/>
      <c r="B522" s="844"/>
      <c r="C522" s="845"/>
      <c r="D522" s="846"/>
      <c r="E522" s="847"/>
      <c r="F522" s="848"/>
      <c r="G522" s="849"/>
      <c r="H522" s="850"/>
      <c r="I522" s="851"/>
      <c r="J522" s="851"/>
      <c r="K522" s="862"/>
      <c r="L522" s="853"/>
      <c r="M522" s="854"/>
      <c r="N522" s="65" t="s">
        <v>48</v>
      </c>
      <c r="O522" s="66">
        <v>0.05</v>
      </c>
      <c r="P522" s="67">
        <v>0.27900000000000003</v>
      </c>
      <c r="Q522" s="67">
        <v>0.41799999999999998</v>
      </c>
      <c r="R522" s="96">
        <v>0</v>
      </c>
      <c r="S522" s="68">
        <f t="shared" ref="S522" si="2393">SUM(O522:O522)*M521</f>
        <v>1.2500000000000001E-2</v>
      </c>
      <c r="T522" s="69">
        <f t="shared" ref="T522" si="2394">SUM(P522:P522)*M521</f>
        <v>6.9750000000000006E-2</v>
      </c>
      <c r="U522" s="69">
        <f t="shared" ref="U522" si="2395">SUM(Q522:Q522)*M521</f>
        <v>0.1045</v>
      </c>
      <c r="V522" s="70">
        <f t="shared" ref="V522" si="2396">SUM(R522:R522)*M521</f>
        <v>0</v>
      </c>
      <c r="W522" s="71">
        <f t="shared" si="2105"/>
        <v>0.1045</v>
      </c>
      <c r="X522" s="92"/>
      <c r="Y522" s="73"/>
      <c r="Z522" s="74"/>
      <c r="AA522" s="74"/>
      <c r="AB522" s="75"/>
      <c r="AC522" s="76"/>
      <c r="AD522" s="855"/>
      <c r="AE522" s="78"/>
      <c r="AF522" s="79"/>
      <c r="AG522" s="79"/>
      <c r="AH522" s="587"/>
      <c r="AI522" s="856"/>
      <c r="AJ522" s="589"/>
      <c r="AK522" s="590"/>
      <c r="AL522" s="590"/>
      <c r="AM522" s="590"/>
      <c r="AN522" s="590"/>
      <c r="AO522" s="591"/>
    </row>
    <row r="523" spans="1:41" ht="39.950000000000003" customHeight="1" x14ac:dyDescent="0.2">
      <c r="A523" s="843"/>
      <c r="B523" s="844"/>
      <c r="C523" s="845"/>
      <c r="D523" s="846"/>
      <c r="E523" s="847"/>
      <c r="F523" s="848"/>
      <c r="G523" s="849"/>
      <c r="H523" s="850"/>
      <c r="I523" s="851"/>
      <c r="J523" s="851"/>
      <c r="K523" s="862"/>
      <c r="L523" s="853" t="s">
        <v>613</v>
      </c>
      <c r="M523" s="854">
        <v>0.15</v>
      </c>
      <c r="N523" s="36" t="s">
        <v>42</v>
      </c>
      <c r="O523" s="791">
        <v>0.25</v>
      </c>
      <c r="P523" s="792">
        <v>0.5</v>
      </c>
      <c r="Q523" s="792">
        <v>0.75</v>
      </c>
      <c r="R523" s="793">
        <v>1</v>
      </c>
      <c r="S523" s="88">
        <f t="shared" ref="S523" si="2397">SUM(O523:O523)*M523</f>
        <v>3.7499999999999999E-2</v>
      </c>
      <c r="T523" s="89">
        <f t="shared" ref="T523" si="2398">SUM(P523:P523)*M523</f>
        <v>7.4999999999999997E-2</v>
      </c>
      <c r="U523" s="89">
        <f t="shared" ref="U523" si="2399">SUM(Q523:Q523)*M523</f>
        <v>0.11249999999999999</v>
      </c>
      <c r="V523" s="90">
        <f t="shared" ref="V523" si="2400">SUM(R523:R523)*M523</f>
        <v>0.15</v>
      </c>
      <c r="W523" s="91">
        <f t="shared" si="2105"/>
        <v>0.15</v>
      </c>
      <c r="X523" s="92"/>
      <c r="Y523" s="73"/>
      <c r="Z523" s="74"/>
      <c r="AA523" s="74"/>
      <c r="AB523" s="75"/>
      <c r="AC523" s="76"/>
      <c r="AD523" s="855"/>
      <c r="AE523" s="51" t="str">
        <f t="shared" ref="AE523" si="2401">+IF(Q524&gt;Q523,"SUPERADA",IF(Q524=Q523,"EQUILIBRADA",IF(Q524&lt;Q523,"PARA MEJORAR")))</f>
        <v>EQUILIBRADA</v>
      </c>
      <c r="AF523" s="79"/>
      <c r="AG523" s="79"/>
      <c r="AH523" s="587"/>
      <c r="AI523" s="856"/>
      <c r="AJ523" s="589"/>
      <c r="AK523" s="590"/>
      <c r="AL523" s="590"/>
      <c r="AM523" s="590"/>
      <c r="AN523" s="590"/>
      <c r="AO523" s="591"/>
    </row>
    <row r="524" spans="1:41" ht="39.950000000000003" customHeight="1" thickBot="1" x14ac:dyDescent="0.25">
      <c r="A524" s="843"/>
      <c r="B524" s="844"/>
      <c r="C524" s="845"/>
      <c r="D524" s="846"/>
      <c r="E524" s="847"/>
      <c r="F524" s="848"/>
      <c r="G524" s="863"/>
      <c r="H524" s="864"/>
      <c r="I524" s="865"/>
      <c r="J524" s="865"/>
      <c r="K524" s="866"/>
      <c r="L524" s="867"/>
      <c r="M524" s="868"/>
      <c r="N524" s="65" t="s">
        <v>48</v>
      </c>
      <c r="O524" s="106">
        <v>0.25</v>
      </c>
      <c r="P524" s="107">
        <v>0.5</v>
      </c>
      <c r="Q524" s="107">
        <v>0.75</v>
      </c>
      <c r="R524" s="108">
        <v>0</v>
      </c>
      <c r="S524" s="109">
        <f t="shared" ref="S524" si="2402">SUM(O524:O524)*M523</f>
        <v>3.7499999999999999E-2</v>
      </c>
      <c r="T524" s="110">
        <f t="shared" ref="T524" si="2403">SUM(P524:P524)*M523</f>
        <v>7.4999999999999997E-2</v>
      </c>
      <c r="U524" s="110">
        <f t="shared" ref="U524" si="2404">SUM(Q524:Q524)*M523</f>
        <v>0.11249999999999999</v>
      </c>
      <c r="V524" s="111">
        <f t="shared" ref="V524" si="2405">SUM(R524:R524)*M523</f>
        <v>0</v>
      </c>
      <c r="W524" s="112">
        <f t="shared" si="2105"/>
        <v>0.11249999999999999</v>
      </c>
      <c r="X524" s="92"/>
      <c r="Y524" s="73"/>
      <c r="Z524" s="74"/>
      <c r="AA524" s="74"/>
      <c r="AB524" s="75"/>
      <c r="AC524" s="76"/>
      <c r="AD524" s="869"/>
      <c r="AE524" s="78"/>
      <c r="AF524" s="79"/>
      <c r="AG524" s="79"/>
      <c r="AH524" s="587"/>
      <c r="AI524" s="856"/>
      <c r="AJ524" s="589"/>
      <c r="AK524" s="590"/>
      <c r="AL524" s="590"/>
      <c r="AM524" s="590"/>
      <c r="AN524" s="590"/>
      <c r="AO524" s="591"/>
    </row>
    <row r="525" spans="1:41" ht="39.950000000000003" customHeight="1" x14ac:dyDescent="0.2">
      <c r="A525" s="843"/>
      <c r="B525" s="844"/>
      <c r="C525" s="845"/>
      <c r="D525" s="846"/>
      <c r="E525" s="847"/>
      <c r="F525" s="848"/>
      <c r="G525" s="835" t="s">
        <v>614</v>
      </c>
      <c r="H525" s="836">
        <v>71</v>
      </c>
      <c r="I525" s="870" t="s">
        <v>615</v>
      </c>
      <c r="J525" s="871" t="s">
        <v>616</v>
      </c>
      <c r="K525" s="838">
        <f>AB525</f>
        <v>0.75749999999999995</v>
      </c>
      <c r="L525" s="839" t="s">
        <v>617</v>
      </c>
      <c r="M525" s="840">
        <v>0.1</v>
      </c>
      <c r="N525" s="36" t="s">
        <v>42</v>
      </c>
      <c r="O525" s="379">
        <v>1</v>
      </c>
      <c r="P525" s="249">
        <v>1</v>
      </c>
      <c r="Q525" s="249">
        <v>1</v>
      </c>
      <c r="R525" s="251">
        <v>1</v>
      </c>
      <c r="S525" s="41">
        <f t="shared" ref="S525" si="2406">SUM(O525:O525)*M525</f>
        <v>0.1</v>
      </c>
      <c r="T525" s="42">
        <f t="shared" ref="T525" si="2407">SUM(P525:P525)*M525</f>
        <v>0.1</v>
      </c>
      <c r="U525" s="42">
        <f t="shared" ref="U525" si="2408">SUM(Q525:Q525)*M525</f>
        <v>0.1</v>
      </c>
      <c r="V525" s="43">
        <f t="shared" ref="V525" si="2409">SUM(R525:R525)*M525</f>
        <v>0.1</v>
      </c>
      <c r="W525" s="44">
        <f t="shared" si="2105"/>
        <v>0.1</v>
      </c>
      <c r="X525" s="117">
        <f>+S526+S528+S530+S532+S534</f>
        <v>0.27699999999999997</v>
      </c>
      <c r="Y525" s="46">
        <f>+T526+T528+T530+T532+T534</f>
        <v>0.54322999999999999</v>
      </c>
      <c r="Z525" s="47">
        <f>+U526+U528+U530+U532+U534</f>
        <v>0.75749999999999995</v>
      </c>
      <c r="AA525" s="47">
        <f>+V526+V528+V530+V532+V534</f>
        <v>0</v>
      </c>
      <c r="AB525" s="48">
        <f>+W526+W528+W530+W532+W534</f>
        <v>0.75749999999999995</v>
      </c>
      <c r="AC525" s="76"/>
      <c r="AD525" s="872" t="s">
        <v>618</v>
      </c>
      <c r="AE525" s="51" t="str">
        <f t="shared" ref="AE525" si="2410">+IF(Q526&gt;Q525,"SUPERADA",IF(Q526=Q525,"EQUILIBRADA",IF(Q526&lt;Q525,"PARA MEJORAR")))</f>
        <v>EQUILIBRADA</v>
      </c>
      <c r="AF525" s="51" t="str">
        <f>IF(COUNTIF(AE525:AE534,"PARA MEJORAR")&gt;=1,"PARA MEJORAR","BIEN")</f>
        <v>BIEN</v>
      </c>
      <c r="AG525" s="79"/>
      <c r="AH525" s="587"/>
      <c r="AI525" s="856"/>
      <c r="AJ525" s="589"/>
      <c r="AK525" s="590"/>
      <c r="AL525" s="590"/>
      <c r="AM525" s="590"/>
      <c r="AN525" s="590"/>
      <c r="AO525" s="591"/>
    </row>
    <row r="526" spans="1:41" ht="39.950000000000003" customHeight="1" thickBot="1" x14ac:dyDescent="0.25">
      <c r="A526" s="843"/>
      <c r="B526" s="844"/>
      <c r="C526" s="845"/>
      <c r="D526" s="846"/>
      <c r="E526" s="847"/>
      <c r="F526" s="848"/>
      <c r="G526" s="849"/>
      <c r="H526" s="850"/>
      <c r="I526" s="873"/>
      <c r="J526" s="874"/>
      <c r="K526" s="852"/>
      <c r="L526" s="853"/>
      <c r="M526" s="854"/>
      <c r="N526" s="65" t="s">
        <v>48</v>
      </c>
      <c r="O526" s="66">
        <v>1</v>
      </c>
      <c r="P526" s="67">
        <v>1</v>
      </c>
      <c r="Q526" s="67">
        <v>1</v>
      </c>
      <c r="R526" s="96">
        <v>0</v>
      </c>
      <c r="S526" s="68">
        <f t="shared" ref="S526" si="2411">SUM(O526:O526)*M525</f>
        <v>0.1</v>
      </c>
      <c r="T526" s="69">
        <f t="shared" ref="T526" si="2412">SUM(P526:P526)*M525</f>
        <v>0.1</v>
      </c>
      <c r="U526" s="69">
        <f t="shared" ref="U526" si="2413">SUM(Q526:Q526)*M525</f>
        <v>0.1</v>
      </c>
      <c r="V526" s="70">
        <f t="shared" ref="V526" si="2414">SUM(R526:R526)*M525</f>
        <v>0</v>
      </c>
      <c r="W526" s="71">
        <f t="shared" si="2105"/>
        <v>0.1</v>
      </c>
      <c r="X526" s="92"/>
      <c r="Y526" s="73"/>
      <c r="Z526" s="74"/>
      <c r="AA526" s="74"/>
      <c r="AB526" s="75"/>
      <c r="AC526" s="76"/>
      <c r="AD526" s="855"/>
      <c r="AE526" s="78"/>
      <c r="AF526" s="79"/>
      <c r="AG526" s="79"/>
      <c r="AH526" s="587"/>
      <c r="AI526" s="856"/>
      <c r="AJ526" s="589"/>
      <c r="AK526" s="590"/>
      <c r="AL526" s="590"/>
      <c r="AM526" s="590"/>
      <c r="AN526" s="590"/>
      <c r="AO526" s="591"/>
    </row>
    <row r="527" spans="1:41" ht="39.950000000000003" customHeight="1" x14ac:dyDescent="0.2">
      <c r="A527" s="843"/>
      <c r="B527" s="844"/>
      <c r="C527" s="845"/>
      <c r="D527" s="846"/>
      <c r="E527" s="847"/>
      <c r="F527" s="848"/>
      <c r="G527" s="849"/>
      <c r="H527" s="850"/>
      <c r="I527" s="873"/>
      <c r="J527" s="874"/>
      <c r="K527" s="852"/>
      <c r="L527" s="853" t="s">
        <v>619</v>
      </c>
      <c r="M527" s="854">
        <v>0.3</v>
      </c>
      <c r="N527" s="36" t="s">
        <v>42</v>
      </c>
      <c r="O527" s="791">
        <v>0.2</v>
      </c>
      <c r="P527" s="792">
        <v>0.5</v>
      </c>
      <c r="Q527" s="792">
        <v>0.8</v>
      </c>
      <c r="R527" s="793">
        <v>1</v>
      </c>
      <c r="S527" s="88">
        <f t="shared" ref="S527" si="2415">SUM(O527:O527)*M527</f>
        <v>0.06</v>
      </c>
      <c r="T527" s="89">
        <f t="shared" ref="T527" si="2416">SUM(P527:P527)*M527</f>
        <v>0.15</v>
      </c>
      <c r="U527" s="89">
        <f t="shared" ref="U527" si="2417">SUM(Q527:Q527)*M527</f>
        <v>0.24</v>
      </c>
      <c r="V527" s="90">
        <f t="shared" ref="V527" si="2418">SUM(R527:R527)*M527</f>
        <v>0.3</v>
      </c>
      <c r="W527" s="91">
        <f t="shared" si="2105"/>
        <v>0.3</v>
      </c>
      <c r="X527" s="92"/>
      <c r="Y527" s="73"/>
      <c r="Z527" s="74"/>
      <c r="AA527" s="74"/>
      <c r="AB527" s="75"/>
      <c r="AC527" s="76"/>
      <c r="AD527" s="855"/>
      <c r="AE527" s="51" t="str">
        <f t="shared" ref="AE527" si="2419">+IF(Q528&gt;Q527,"SUPERADA",IF(Q528=Q527,"EQUILIBRADA",IF(Q528&lt;Q527,"PARA MEJORAR")))</f>
        <v>EQUILIBRADA</v>
      </c>
      <c r="AF527" s="79"/>
      <c r="AG527" s="79"/>
      <c r="AH527" s="587"/>
      <c r="AI527" s="856"/>
      <c r="AJ527" s="589"/>
      <c r="AK527" s="590"/>
      <c r="AL527" s="590"/>
      <c r="AM527" s="590"/>
      <c r="AN527" s="590"/>
      <c r="AO527" s="591"/>
    </row>
    <row r="528" spans="1:41" ht="39.950000000000003" customHeight="1" thickBot="1" x14ac:dyDescent="0.25">
      <c r="A528" s="843"/>
      <c r="B528" s="844"/>
      <c r="C528" s="845"/>
      <c r="D528" s="846"/>
      <c r="E528" s="847"/>
      <c r="F528" s="848"/>
      <c r="G528" s="849"/>
      <c r="H528" s="850"/>
      <c r="I528" s="873"/>
      <c r="J528" s="874"/>
      <c r="K528" s="852"/>
      <c r="L528" s="853"/>
      <c r="M528" s="854"/>
      <c r="N528" s="65" t="s">
        <v>48</v>
      </c>
      <c r="O528" s="66">
        <v>0.2</v>
      </c>
      <c r="P528" s="67">
        <v>0.59409999999999996</v>
      </c>
      <c r="Q528" s="67">
        <v>0.8</v>
      </c>
      <c r="R528" s="96">
        <v>0</v>
      </c>
      <c r="S528" s="68">
        <f t="shared" ref="S528" si="2420">SUM(O528:O528)*M527</f>
        <v>0.06</v>
      </c>
      <c r="T528" s="69">
        <f t="shared" ref="T528" si="2421">SUM(P528:P528)*M527</f>
        <v>0.17822999999999997</v>
      </c>
      <c r="U528" s="69">
        <f t="shared" ref="U528" si="2422">SUM(Q528:Q528)*M527</f>
        <v>0.24</v>
      </c>
      <c r="V528" s="70">
        <f t="shared" ref="V528" si="2423">SUM(R528:R528)*M527</f>
        <v>0</v>
      </c>
      <c r="W528" s="71">
        <f t="shared" si="2105"/>
        <v>0.24</v>
      </c>
      <c r="X528" s="92"/>
      <c r="Y528" s="73"/>
      <c r="Z528" s="74"/>
      <c r="AA528" s="74"/>
      <c r="AB528" s="75"/>
      <c r="AC528" s="76"/>
      <c r="AD528" s="855"/>
      <c r="AE528" s="78"/>
      <c r="AF528" s="79"/>
      <c r="AG528" s="79"/>
      <c r="AH528" s="587"/>
      <c r="AI528" s="856"/>
      <c r="AJ528" s="589"/>
      <c r="AK528" s="590"/>
      <c r="AL528" s="590"/>
      <c r="AM528" s="590"/>
      <c r="AN528" s="590"/>
      <c r="AO528" s="591"/>
    </row>
    <row r="529" spans="1:41" ht="39.950000000000003" customHeight="1" x14ac:dyDescent="0.2">
      <c r="A529" s="843"/>
      <c r="B529" s="844"/>
      <c r="C529" s="845"/>
      <c r="D529" s="846"/>
      <c r="E529" s="847"/>
      <c r="F529" s="848"/>
      <c r="G529" s="849"/>
      <c r="H529" s="850"/>
      <c r="I529" s="873"/>
      <c r="J529" s="874"/>
      <c r="K529" s="852"/>
      <c r="L529" s="853" t="s">
        <v>620</v>
      </c>
      <c r="M529" s="854">
        <v>0.1</v>
      </c>
      <c r="N529" s="36" t="s">
        <v>42</v>
      </c>
      <c r="O529" s="791">
        <v>0.1</v>
      </c>
      <c r="P529" s="792">
        <v>0.4</v>
      </c>
      <c r="Q529" s="792">
        <v>0.8</v>
      </c>
      <c r="R529" s="793">
        <v>1</v>
      </c>
      <c r="S529" s="88">
        <f t="shared" ref="S529" si="2424">SUM(O529:O529)*M529</f>
        <v>1.0000000000000002E-2</v>
      </c>
      <c r="T529" s="89">
        <f t="shared" ref="T529" si="2425">SUM(P529:P529)*M529</f>
        <v>4.0000000000000008E-2</v>
      </c>
      <c r="U529" s="89">
        <f t="shared" ref="U529" si="2426">SUM(Q529:Q529)*M529</f>
        <v>8.0000000000000016E-2</v>
      </c>
      <c r="V529" s="90">
        <f t="shared" ref="V529" si="2427">SUM(R529:R529)*M529</f>
        <v>0.1</v>
      </c>
      <c r="W529" s="91">
        <f t="shared" si="2105"/>
        <v>0.1</v>
      </c>
      <c r="X529" s="92"/>
      <c r="Y529" s="73"/>
      <c r="Z529" s="74"/>
      <c r="AA529" s="74"/>
      <c r="AB529" s="75"/>
      <c r="AC529" s="76"/>
      <c r="AD529" s="855"/>
      <c r="AE529" s="51" t="str">
        <f t="shared" ref="AE529" si="2428">+IF(Q530&gt;Q529,"SUPERADA",IF(Q530=Q529,"EQUILIBRADA",IF(Q530&lt;Q529,"PARA MEJORAR")))</f>
        <v>EQUILIBRADA</v>
      </c>
      <c r="AF529" s="79"/>
      <c r="AG529" s="79"/>
      <c r="AH529" s="587"/>
      <c r="AI529" s="856"/>
      <c r="AJ529" s="589"/>
      <c r="AK529" s="590"/>
      <c r="AL529" s="590"/>
      <c r="AM529" s="590"/>
      <c r="AN529" s="590"/>
      <c r="AO529" s="591"/>
    </row>
    <row r="530" spans="1:41" ht="39.950000000000003" customHeight="1" thickBot="1" x14ac:dyDescent="0.25">
      <c r="A530" s="843"/>
      <c r="B530" s="844"/>
      <c r="C530" s="845"/>
      <c r="D530" s="846"/>
      <c r="E530" s="847"/>
      <c r="F530" s="848"/>
      <c r="G530" s="849"/>
      <c r="H530" s="850"/>
      <c r="I530" s="873"/>
      <c r="J530" s="874"/>
      <c r="K530" s="860"/>
      <c r="L530" s="853"/>
      <c r="M530" s="854"/>
      <c r="N530" s="65" t="s">
        <v>48</v>
      </c>
      <c r="O530" s="66">
        <v>0.17</v>
      </c>
      <c r="P530" s="67">
        <v>0.4</v>
      </c>
      <c r="Q530" s="67">
        <v>0.8</v>
      </c>
      <c r="R530" s="96">
        <v>0</v>
      </c>
      <c r="S530" s="68">
        <f t="shared" ref="S530" si="2429">SUM(O530:O530)*M529</f>
        <v>1.7000000000000001E-2</v>
      </c>
      <c r="T530" s="69">
        <f t="shared" ref="T530" si="2430">SUM(P530:P530)*M529</f>
        <v>4.0000000000000008E-2</v>
      </c>
      <c r="U530" s="69">
        <f t="shared" ref="U530" si="2431">SUM(Q530:Q530)*M529</f>
        <v>8.0000000000000016E-2</v>
      </c>
      <c r="V530" s="70">
        <f t="shared" ref="V530" si="2432">SUM(R530:R530)*M529</f>
        <v>0</v>
      </c>
      <c r="W530" s="71">
        <f t="shared" si="2105"/>
        <v>8.0000000000000016E-2</v>
      </c>
      <c r="X530" s="92"/>
      <c r="Y530" s="73"/>
      <c r="Z530" s="74"/>
      <c r="AA530" s="74"/>
      <c r="AB530" s="75"/>
      <c r="AC530" s="76"/>
      <c r="AD530" s="855"/>
      <c r="AE530" s="78"/>
      <c r="AF530" s="79"/>
      <c r="AG530" s="79"/>
      <c r="AH530" s="587"/>
      <c r="AI530" s="856"/>
      <c r="AJ530" s="589"/>
      <c r="AK530" s="590"/>
      <c r="AL530" s="590"/>
      <c r="AM530" s="590"/>
      <c r="AN530" s="590"/>
      <c r="AO530" s="591"/>
    </row>
    <row r="531" spans="1:41" ht="39.950000000000003" customHeight="1" x14ac:dyDescent="0.2">
      <c r="A531" s="843"/>
      <c r="B531" s="844"/>
      <c r="C531" s="845"/>
      <c r="D531" s="846"/>
      <c r="E531" s="847"/>
      <c r="F531" s="848"/>
      <c r="G531" s="849"/>
      <c r="H531" s="850"/>
      <c r="I531" s="851" t="s">
        <v>621</v>
      </c>
      <c r="J531" s="874" t="s">
        <v>622</v>
      </c>
      <c r="K531" s="875">
        <f>AB525</f>
        <v>0.75749999999999995</v>
      </c>
      <c r="L531" s="853" t="s">
        <v>623</v>
      </c>
      <c r="M531" s="854">
        <v>0.25</v>
      </c>
      <c r="N531" s="36" t="s">
        <v>42</v>
      </c>
      <c r="O531" s="791">
        <v>0.25</v>
      </c>
      <c r="P531" s="792">
        <v>0.5</v>
      </c>
      <c r="Q531" s="792">
        <v>0.75</v>
      </c>
      <c r="R531" s="793">
        <v>1</v>
      </c>
      <c r="S531" s="88">
        <f t="shared" ref="S531" si="2433">SUM(O531:O531)*M531</f>
        <v>6.25E-2</v>
      </c>
      <c r="T531" s="89">
        <f t="shared" ref="T531" si="2434">SUM(P531:P531)*M531</f>
        <v>0.125</v>
      </c>
      <c r="U531" s="89">
        <f t="shared" ref="U531" si="2435">SUM(Q531:Q531)*M531</f>
        <v>0.1875</v>
      </c>
      <c r="V531" s="90">
        <f t="shared" ref="V531" si="2436">SUM(R531:R531)*M531</f>
        <v>0.25</v>
      </c>
      <c r="W531" s="91">
        <f t="shared" si="2105"/>
        <v>0.25</v>
      </c>
      <c r="X531" s="92"/>
      <c r="Y531" s="73"/>
      <c r="Z531" s="74"/>
      <c r="AA531" s="74"/>
      <c r="AB531" s="75"/>
      <c r="AC531" s="76"/>
      <c r="AD531" s="855"/>
      <c r="AE531" s="51" t="str">
        <f t="shared" ref="AE531" si="2437">+IF(Q532&gt;Q531,"SUPERADA",IF(Q532=Q531,"EQUILIBRADA",IF(Q532&lt;Q531,"PARA MEJORAR")))</f>
        <v>EQUILIBRADA</v>
      </c>
      <c r="AF531" s="79"/>
      <c r="AG531" s="79"/>
      <c r="AH531" s="587"/>
      <c r="AI531" s="856"/>
      <c r="AJ531" s="589"/>
      <c r="AK531" s="590"/>
      <c r="AL531" s="590"/>
      <c r="AM531" s="590"/>
      <c r="AN531" s="590"/>
      <c r="AO531" s="591"/>
    </row>
    <row r="532" spans="1:41" ht="39.950000000000003" customHeight="1" thickBot="1" x14ac:dyDescent="0.25">
      <c r="A532" s="843"/>
      <c r="B532" s="844"/>
      <c r="C532" s="845"/>
      <c r="D532" s="846"/>
      <c r="E532" s="847"/>
      <c r="F532" s="848"/>
      <c r="G532" s="849"/>
      <c r="H532" s="850"/>
      <c r="I532" s="851"/>
      <c r="J532" s="874"/>
      <c r="K532" s="852"/>
      <c r="L532" s="853"/>
      <c r="M532" s="854"/>
      <c r="N532" s="65" t="s">
        <v>48</v>
      </c>
      <c r="O532" s="66">
        <v>0.25</v>
      </c>
      <c r="P532" s="67">
        <v>0.5</v>
      </c>
      <c r="Q532" s="67">
        <v>0.75</v>
      </c>
      <c r="R532" s="96">
        <v>0</v>
      </c>
      <c r="S532" s="68">
        <f t="shared" ref="S532" si="2438">SUM(O532:O532)*M531</f>
        <v>6.25E-2</v>
      </c>
      <c r="T532" s="69">
        <f t="shared" ref="T532" si="2439">SUM(P532:P532)*M531</f>
        <v>0.125</v>
      </c>
      <c r="U532" s="69">
        <f t="shared" ref="U532" si="2440">SUM(Q532:Q532)*M531</f>
        <v>0.1875</v>
      </c>
      <c r="V532" s="70">
        <f t="shared" ref="V532" si="2441">SUM(R532:R532)*M531</f>
        <v>0</v>
      </c>
      <c r="W532" s="71">
        <f t="shared" si="2105"/>
        <v>0.1875</v>
      </c>
      <c r="X532" s="92"/>
      <c r="Y532" s="73"/>
      <c r="Z532" s="74"/>
      <c r="AA532" s="74"/>
      <c r="AB532" s="75"/>
      <c r="AC532" s="76"/>
      <c r="AD532" s="855"/>
      <c r="AE532" s="78"/>
      <c r="AF532" s="79"/>
      <c r="AG532" s="79"/>
      <c r="AH532" s="587"/>
      <c r="AI532" s="856"/>
      <c r="AJ532" s="589"/>
      <c r="AK532" s="590"/>
      <c r="AL532" s="590"/>
      <c r="AM532" s="590"/>
      <c r="AN532" s="590"/>
      <c r="AO532" s="591"/>
    </row>
    <row r="533" spans="1:41" ht="39.950000000000003" customHeight="1" x14ac:dyDescent="0.2">
      <c r="A533" s="843"/>
      <c r="B533" s="844"/>
      <c r="C533" s="845"/>
      <c r="D533" s="846"/>
      <c r="E533" s="847"/>
      <c r="F533" s="848"/>
      <c r="G533" s="849"/>
      <c r="H533" s="850"/>
      <c r="I533" s="851"/>
      <c r="J533" s="874"/>
      <c r="K533" s="852"/>
      <c r="L533" s="853" t="s">
        <v>624</v>
      </c>
      <c r="M533" s="854">
        <v>0.25</v>
      </c>
      <c r="N533" s="36" t="s">
        <v>42</v>
      </c>
      <c r="O533" s="791">
        <v>0.15</v>
      </c>
      <c r="P533" s="792">
        <v>0.3</v>
      </c>
      <c r="Q533" s="792">
        <v>0.6</v>
      </c>
      <c r="R533" s="793">
        <v>1</v>
      </c>
      <c r="S533" s="88">
        <f t="shared" ref="S533" si="2442">SUM(O533:O533)*M533</f>
        <v>3.7499999999999999E-2</v>
      </c>
      <c r="T533" s="89">
        <f t="shared" ref="T533" si="2443">SUM(P533:P533)*M533</f>
        <v>7.4999999999999997E-2</v>
      </c>
      <c r="U533" s="89">
        <f t="shared" ref="U533" si="2444">SUM(Q533:Q533)*M533</f>
        <v>0.15</v>
      </c>
      <c r="V533" s="90">
        <f t="shared" ref="V533" si="2445">SUM(R533:R533)*M533</f>
        <v>0.25</v>
      </c>
      <c r="W533" s="91">
        <f t="shared" ref="W533:W598" si="2446">MAX(S533:V533)</f>
        <v>0.25</v>
      </c>
      <c r="X533" s="92"/>
      <c r="Y533" s="73"/>
      <c r="Z533" s="74"/>
      <c r="AA533" s="74"/>
      <c r="AB533" s="75"/>
      <c r="AC533" s="76"/>
      <c r="AD533" s="855"/>
      <c r="AE533" s="51" t="str">
        <f t="shared" ref="AE533" si="2447">+IF(Q534&gt;Q533,"SUPERADA",IF(Q534=Q533,"EQUILIBRADA",IF(Q534&lt;Q533,"PARA MEJORAR")))</f>
        <v>EQUILIBRADA</v>
      </c>
      <c r="AF533" s="79"/>
      <c r="AG533" s="79"/>
      <c r="AH533" s="587"/>
      <c r="AI533" s="856"/>
      <c r="AJ533" s="589"/>
      <c r="AK533" s="590"/>
      <c r="AL533" s="590"/>
      <c r="AM533" s="590"/>
      <c r="AN533" s="590"/>
      <c r="AO533" s="591"/>
    </row>
    <row r="534" spans="1:41" ht="39.950000000000003" customHeight="1" thickBot="1" x14ac:dyDescent="0.25">
      <c r="A534" s="843"/>
      <c r="B534" s="844"/>
      <c r="C534" s="845"/>
      <c r="D534" s="846"/>
      <c r="E534" s="847"/>
      <c r="F534" s="848"/>
      <c r="G534" s="876"/>
      <c r="H534" s="877"/>
      <c r="I534" s="878"/>
      <c r="J534" s="879"/>
      <c r="K534" s="880"/>
      <c r="L534" s="881"/>
      <c r="M534" s="882"/>
      <c r="N534" s="65" t="s">
        <v>48</v>
      </c>
      <c r="O534" s="106">
        <v>0.15</v>
      </c>
      <c r="P534" s="107">
        <v>0.4</v>
      </c>
      <c r="Q534" s="107">
        <v>0.6</v>
      </c>
      <c r="R534" s="108">
        <v>0</v>
      </c>
      <c r="S534" s="109">
        <f t="shared" ref="S534" si="2448">SUM(O534:O534)*M533</f>
        <v>3.7499999999999999E-2</v>
      </c>
      <c r="T534" s="110">
        <f t="shared" ref="T534" si="2449">SUM(P534:P534)*M533</f>
        <v>0.1</v>
      </c>
      <c r="U534" s="110">
        <f t="shared" ref="U534" si="2450">SUM(Q534:Q534)*M533</f>
        <v>0.15</v>
      </c>
      <c r="V534" s="111">
        <f t="shared" ref="V534" si="2451">SUM(R534:R534)*M533</f>
        <v>0</v>
      </c>
      <c r="W534" s="112">
        <f t="shared" si="2446"/>
        <v>0.15</v>
      </c>
      <c r="X534" s="92"/>
      <c r="Y534" s="73"/>
      <c r="Z534" s="74"/>
      <c r="AA534" s="74"/>
      <c r="AB534" s="75"/>
      <c r="AC534" s="76"/>
      <c r="AD534" s="855"/>
      <c r="AE534" s="78"/>
      <c r="AF534" s="78"/>
      <c r="AG534" s="79"/>
      <c r="AH534" s="587"/>
      <c r="AI534" s="856"/>
      <c r="AJ534" s="589"/>
      <c r="AK534" s="590"/>
      <c r="AL534" s="590"/>
      <c r="AM534" s="590"/>
      <c r="AN534" s="590"/>
      <c r="AO534" s="591"/>
    </row>
    <row r="535" spans="1:41" ht="39.950000000000003" customHeight="1" x14ac:dyDescent="0.2">
      <c r="A535" s="843"/>
      <c r="B535" s="844"/>
      <c r="C535" s="845"/>
      <c r="D535" s="846"/>
      <c r="E535" s="847"/>
      <c r="F535" s="883"/>
      <c r="G535" s="835" t="s">
        <v>625</v>
      </c>
      <c r="H535" s="884">
        <v>72</v>
      </c>
      <c r="I535" s="837" t="s">
        <v>626</v>
      </c>
      <c r="J535" s="885" t="s">
        <v>627</v>
      </c>
      <c r="K535" s="838">
        <f>AB535</f>
        <v>0.81</v>
      </c>
      <c r="L535" s="886" t="s">
        <v>628</v>
      </c>
      <c r="M535" s="840">
        <v>0.1</v>
      </c>
      <c r="N535" s="36" t="s">
        <v>42</v>
      </c>
      <c r="O535" s="379">
        <v>1</v>
      </c>
      <c r="P535" s="249">
        <v>1</v>
      </c>
      <c r="Q535" s="249">
        <v>1</v>
      </c>
      <c r="R535" s="251">
        <v>1</v>
      </c>
      <c r="S535" s="41">
        <f t="shared" ref="S535" si="2452">SUM(O535:O535)*M535</f>
        <v>0.1</v>
      </c>
      <c r="T535" s="42">
        <f t="shared" ref="T535" si="2453">SUM(P535:P535)*M535</f>
        <v>0.1</v>
      </c>
      <c r="U535" s="42">
        <f t="shared" ref="U535" si="2454">SUM(Q535:Q535)*M535</f>
        <v>0.1</v>
      </c>
      <c r="V535" s="43">
        <f t="shared" ref="V535" si="2455">SUM(R535:R535)*M535</f>
        <v>0.1</v>
      </c>
      <c r="W535" s="44">
        <f t="shared" si="2446"/>
        <v>0.1</v>
      </c>
      <c r="X535" s="887">
        <f>+S536+S538+S540+S542+S544+S546</f>
        <v>0.27</v>
      </c>
      <c r="Y535" s="888">
        <f>+T536+T538+T540+T542+T544+T546</f>
        <v>0.58750000000000002</v>
      </c>
      <c r="Z535" s="889">
        <f>+U536+U538+U540+U542+U544+U546</f>
        <v>0.81</v>
      </c>
      <c r="AA535" s="889">
        <f>+V536+V538+V540+V542+V544+V546</f>
        <v>0</v>
      </c>
      <c r="AB535" s="48">
        <f>+W536+W538+W540+W542+W544+W546</f>
        <v>0.81</v>
      </c>
      <c r="AC535" s="76"/>
      <c r="AD535" s="855"/>
      <c r="AE535" s="51" t="str">
        <f t="shared" ref="AE535" si="2456">+IF(Q536&gt;Q535,"SUPERADA",IF(Q536=Q535,"EQUILIBRADA",IF(Q536&lt;Q535,"PARA MEJORAR")))</f>
        <v>EQUILIBRADA</v>
      </c>
      <c r="AF535" s="51" t="str">
        <f>IF(COUNTIF(AE535:AE546,"PARA MEJORAR")&gt;=1,"PARA MEJORAR","BIEN")</f>
        <v>PARA MEJORAR</v>
      </c>
      <c r="AG535" s="79"/>
      <c r="AH535" s="587"/>
      <c r="AI535" s="856"/>
      <c r="AJ535" s="573"/>
      <c r="AK535" s="574"/>
      <c r="AL535" s="574"/>
      <c r="AM535" s="574"/>
      <c r="AN535" s="574"/>
      <c r="AO535" s="575"/>
    </row>
    <row r="536" spans="1:41" ht="39.950000000000003" customHeight="1" thickBot="1" x14ac:dyDescent="0.25">
      <c r="A536" s="843"/>
      <c r="B536" s="844"/>
      <c r="C536" s="845"/>
      <c r="D536" s="846"/>
      <c r="E536" s="847"/>
      <c r="F536" s="883"/>
      <c r="G536" s="849"/>
      <c r="H536" s="890"/>
      <c r="I536" s="851"/>
      <c r="J536" s="891"/>
      <c r="K536" s="852"/>
      <c r="L536" s="892"/>
      <c r="M536" s="854"/>
      <c r="N536" s="65" t="s">
        <v>48</v>
      </c>
      <c r="O536" s="66">
        <v>1</v>
      </c>
      <c r="P536" s="67">
        <v>1</v>
      </c>
      <c r="Q536" s="67">
        <v>1</v>
      </c>
      <c r="R536" s="96">
        <v>0</v>
      </c>
      <c r="S536" s="68">
        <f t="shared" ref="S536" si="2457">SUM(O536:O536)*M535</f>
        <v>0.1</v>
      </c>
      <c r="T536" s="69">
        <f t="shared" ref="T536" si="2458">SUM(P536:P536)*M535</f>
        <v>0.1</v>
      </c>
      <c r="U536" s="69">
        <f t="shared" ref="U536" si="2459">SUM(Q536:Q536)*M535</f>
        <v>0.1</v>
      </c>
      <c r="V536" s="70">
        <f t="shared" ref="V536" si="2460">SUM(R536:R536)*M535</f>
        <v>0</v>
      </c>
      <c r="W536" s="71">
        <f t="shared" si="2446"/>
        <v>0.1</v>
      </c>
      <c r="X536" s="893"/>
      <c r="Y536" s="894"/>
      <c r="Z536" s="895"/>
      <c r="AA536" s="895"/>
      <c r="AB536" s="75"/>
      <c r="AC536" s="76"/>
      <c r="AD536" s="855"/>
      <c r="AE536" s="78"/>
      <c r="AF536" s="79"/>
      <c r="AG536" s="79"/>
      <c r="AH536" s="587"/>
      <c r="AI536" s="856"/>
      <c r="AJ536" s="589"/>
      <c r="AK536" s="590"/>
      <c r="AL536" s="590"/>
      <c r="AM536" s="590"/>
      <c r="AN536" s="590"/>
      <c r="AO536" s="591"/>
    </row>
    <row r="537" spans="1:41" ht="39.950000000000003" customHeight="1" x14ac:dyDescent="0.2">
      <c r="A537" s="843"/>
      <c r="B537" s="844"/>
      <c r="C537" s="845"/>
      <c r="D537" s="846"/>
      <c r="E537" s="847"/>
      <c r="F537" s="883"/>
      <c r="G537" s="849"/>
      <c r="H537" s="890"/>
      <c r="I537" s="851"/>
      <c r="J537" s="891"/>
      <c r="K537" s="852"/>
      <c r="L537" s="892" t="s">
        <v>629</v>
      </c>
      <c r="M537" s="854">
        <v>0.2</v>
      </c>
      <c r="N537" s="36" t="s">
        <v>42</v>
      </c>
      <c r="O537" s="791">
        <v>0.5</v>
      </c>
      <c r="P537" s="792">
        <v>1</v>
      </c>
      <c r="Q537" s="792">
        <v>1</v>
      </c>
      <c r="R537" s="793">
        <v>1</v>
      </c>
      <c r="S537" s="88">
        <f t="shared" ref="S537" si="2461">SUM(O537:O537)*M537</f>
        <v>0.1</v>
      </c>
      <c r="T537" s="89">
        <f t="shared" ref="T537" si="2462">SUM(P537:P537)*M537</f>
        <v>0.2</v>
      </c>
      <c r="U537" s="89">
        <f t="shared" ref="U537" si="2463">SUM(Q537:Q537)*M537</f>
        <v>0.2</v>
      </c>
      <c r="V537" s="90">
        <f t="shared" ref="V537" si="2464">SUM(R537:R537)*M537</f>
        <v>0.2</v>
      </c>
      <c r="W537" s="91">
        <f t="shared" si="2446"/>
        <v>0.2</v>
      </c>
      <c r="X537" s="893"/>
      <c r="Y537" s="894"/>
      <c r="Z537" s="895"/>
      <c r="AA537" s="895"/>
      <c r="AB537" s="75"/>
      <c r="AC537" s="76"/>
      <c r="AD537" s="855"/>
      <c r="AE537" s="51" t="str">
        <f t="shared" ref="AE537" si="2465">+IF(Q538&gt;Q537,"SUPERADA",IF(Q538=Q537,"EQUILIBRADA",IF(Q538&lt;Q537,"PARA MEJORAR")))</f>
        <v>EQUILIBRADA</v>
      </c>
      <c r="AF537" s="79"/>
      <c r="AG537" s="79"/>
      <c r="AH537" s="587"/>
      <c r="AI537" s="856"/>
      <c r="AJ537" s="589"/>
      <c r="AK537" s="590"/>
      <c r="AL537" s="590"/>
      <c r="AM537" s="590"/>
      <c r="AN537" s="590"/>
      <c r="AO537" s="591"/>
    </row>
    <row r="538" spans="1:41" ht="39.950000000000003" customHeight="1" thickBot="1" x14ac:dyDescent="0.25">
      <c r="A538" s="843"/>
      <c r="B538" s="844"/>
      <c r="C538" s="845"/>
      <c r="D538" s="846"/>
      <c r="E538" s="847"/>
      <c r="F538" s="883"/>
      <c r="G538" s="849"/>
      <c r="H538" s="890"/>
      <c r="I538" s="851"/>
      <c r="J538" s="891"/>
      <c r="K538" s="852"/>
      <c r="L538" s="892"/>
      <c r="M538" s="854"/>
      <c r="N538" s="65" t="s">
        <v>48</v>
      </c>
      <c r="O538" s="66">
        <v>0.5</v>
      </c>
      <c r="P538" s="67">
        <v>1</v>
      </c>
      <c r="Q538" s="67">
        <v>1</v>
      </c>
      <c r="R538" s="96">
        <v>0</v>
      </c>
      <c r="S538" s="68">
        <f t="shared" ref="S538" si="2466">SUM(O538:O538)*M537</f>
        <v>0.1</v>
      </c>
      <c r="T538" s="69">
        <f t="shared" ref="T538" si="2467">SUM(P538:P538)*M537</f>
        <v>0.2</v>
      </c>
      <c r="U538" s="69">
        <f t="shared" ref="U538" si="2468">SUM(Q538:Q538)*M537</f>
        <v>0.2</v>
      </c>
      <c r="V538" s="70">
        <f t="shared" ref="V538" si="2469">SUM(R538:R538)*M537</f>
        <v>0</v>
      </c>
      <c r="W538" s="71">
        <f t="shared" si="2446"/>
        <v>0.2</v>
      </c>
      <c r="X538" s="893"/>
      <c r="Y538" s="894"/>
      <c r="Z538" s="895"/>
      <c r="AA538" s="895"/>
      <c r="AB538" s="75"/>
      <c r="AC538" s="76"/>
      <c r="AD538" s="855"/>
      <c r="AE538" s="78"/>
      <c r="AF538" s="79"/>
      <c r="AG538" s="79"/>
      <c r="AH538" s="587"/>
      <c r="AI538" s="856"/>
      <c r="AJ538" s="589"/>
      <c r="AK538" s="590"/>
      <c r="AL538" s="590"/>
      <c r="AM538" s="590"/>
      <c r="AN538" s="590"/>
      <c r="AO538" s="591"/>
    </row>
    <row r="539" spans="1:41" ht="39.950000000000003" customHeight="1" x14ac:dyDescent="0.2">
      <c r="A539" s="843"/>
      <c r="B539" s="844"/>
      <c r="C539" s="845"/>
      <c r="D539" s="846"/>
      <c r="E539" s="847"/>
      <c r="F539" s="883"/>
      <c r="G539" s="849"/>
      <c r="H539" s="890"/>
      <c r="I539" s="851"/>
      <c r="J539" s="891"/>
      <c r="K539" s="852"/>
      <c r="L539" s="892" t="s">
        <v>630</v>
      </c>
      <c r="M539" s="854">
        <v>0.1</v>
      </c>
      <c r="N539" s="36" t="s">
        <v>42</v>
      </c>
      <c r="O539" s="791">
        <v>0.5</v>
      </c>
      <c r="P539" s="792">
        <v>1</v>
      </c>
      <c r="Q539" s="792">
        <v>1</v>
      </c>
      <c r="R539" s="793">
        <v>1</v>
      </c>
      <c r="S539" s="88">
        <f t="shared" ref="S539" si="2470">SUM(O539:O539)*M539</f>
        <v>0.05</v>
      </c>
      <c r="T539" s="89">
        <f t="shared" ref="T539" si="2471">SUM(P539:P539)*M539</f>
        <v>0.1</v>
      </c>
      <c r="U539" s="89">
        <f t="shared" ref="U539" si="2472">SUM(Q539:Q539)*M539</f>
        <v>0.1</v>
      </c>
      <c r="V539" s="90">
        <f t="shared" ref="V539" si="2473">SUM(R539:R539)*M539</f>
        <v>0.1</v>
      </c>
      <c r="W539" s="91">
        <f t="shared" si="2446"/>
        <v>0.1</v>
      </c>
      <c r="X539" s="893"/>
      <c r="Y539" s="894"/>
      <c r="Z539" s="895"/>
      <c r="AA539" s="895"/>
      <c r="AB539" s="75"/>
      <c r="AC539" s="76"/>
      <c r="AD539" s="855"/>
      <c r="AE539" s="51" t="str">
        <f t="shared" ref="AE539" si="2474">+IF(Q540&gt;Q539,"SUPERADA",IF(Q540=Q539,"EQUILIBRADA",IF(Q540&lt;Q539,"PARA MEJORAR")))</f>
        <v>EQUILIBRADA</v>
      </c>
      <c r="AF539" s="79"/>
      <c r="AG539" s="79"/>
      <c r="AH539" s="587"/>
      <c r="AI539" s="856"/>
      <c r="AJ539" s="589"/>
      <c r="AK539" s="590"/>
      <c r="AL539" s="590"/>
      <c r="AM539" s="590"/>
      <c r="AN539" s="590"/>
      <c r="AO539" s="591"/>
    </row>
    <row r="540" spans="1:41" ht="39.950000000000003" customHeight="1" thickBot="1" x14ac:dyDescent="0.25">
      <c r="A540" s="843"/>
      <c r="B540" s="844"/>
      <c r="C540" s="845"/>
      <c r="D540" s="846"/>
      <c r="E540" s="847"/>
      <c r="F540" s="883"/>
      <c r="G540" s="849"/>
      <c r="H540" s="890"/>
      <c r="I540" s="851"/>
      <c r="J540" s="891"/>
      <c r="K540" s="852"/>
      <c r="L540" s="892"/>
      <c r="M540" s="854"/>
      <c r="N540" s="65" t="s">
        <v>48</v>
      </c>
      <c r="O540" s="66">
        <v>0.2</v>
      </c>
      <c r="P540" s="67">
        <v>1</v>
      </c>
      <c r="Q540" s="67">
        <v>1</v>
      </c>
      <c r="R540" s="96">
        <v>0</v>
      </c>
      <c r="S540" s="68">
        <f t="shared" ref="S540" si="2475">SUM(O540:O540)*M539</f>
        <v>2.0000000000000004E-2</v>
      </c>
      <c r="T540" s="69">
        <f t="shared" ref="T540" si="2476">SUM(P540:P540)*M539</f>
        <v>0.1</v>
      </c>
      <c r="U540" s="69">
        <f t="shared" ref="U540" si="2477">SUM(Q540:Q540)*M539</f>
        <v>0.1</v>
      </c>
      <c r="V540" s="70">
        <f t="shared" ref="V540" si="2478">SUM(R540:R540)*M539</f>
        <v>0</v>
      </c>
      <c r="W540" s="71">
        <f t="shared" si="2446"/>
        <v>0.1</v>
      </c>
      <c r="X540" s="893"/>
      <c r="Y540" s="894"/>
      <c r="Z540" s="895"/>
      <c r="AA540" s="895"/>
      <c r="AB540" s="75"/>
      <c r="AC540" s="76"/>
      <c r="AD540" s="855"/>
      <c r="AE540" s="78"/>
      <c r="AF540" s="79"/>
      <c r="AG540" s="79"/>
      <c r="AH540" s="587"/>
      <c r="AI540" s="856"/>
      <c r="AJ540" s="589"/>
      <c r="AK540" s="590"/>
      <c r="AL540" s="590"/>
      <c r="AM540" s="590"/>
      <c r="AN540" s="590"/>
      <c r="AO540" s="591"/>
    </row>
    <row r="541" spans="1:41" ht="39.950000000000003" customHeight="1" x14ac:dyDescent="0.2">
      <c r="A541" s="843"/>
      <c r="B541" s="844"/>
      <c r="C541" s="845"/>
      <c r="D541" s="846"/>
      <c r="E541" s="847"/>
      <c r="F541" s="883"/>
      <c r="G541" s="849"/>
      <c r="H541" s="890"/>
      <c r="I541" s="851"/>
      <c r="J541" s="891"/>
      <c r="K541" s="852"/>
      <c r="L541" s="892" t="s">
        <v>631</v>
      </c>
      <c r="M541" s="854">
        <v>0.15</v>
      </c>
      <c r="N541" s="36" t="s">
        <v>42</v>
      </c>
      <c r="O541" s="791">
        <v>0.5</v>
      </c>
      <c r="P541" s="792">
        <v>1</v>
      </c>
      <c r="Q541" s="792">
        <v>1</v>
      </c>
      <c r="R541" s="793">
        <v>1</v>
      </c>
      <c r="S541" s="88">
        <f t="shared" ref="S541" si="2479">SUM(O541:O541)*M541</f>
        <v>7.4999999999999997E-2</v>
      </c>
      <c r="T541" s="89">
        <f t="shared" ref="T541" si="2480">SUM(P541:P541)*M541</f>
        <v>0.15</v>
      </c>
      <c r="U541" s="89">
        <f t="shared" ref="U541" si="2481">SUM(Q541:Q541)*M541</f>
        <v>0.15</v>
      </c>
      <c r="V541" s="90">
        <f t="shared" ref="V541" si="2482">SUM(R541:R541)*M541</f>
        <v>0.15</v>
      </c>
      <c r="W541" s="91">
        <f t="shared" si="2446"/>
        <v>0.15</v>
      </c>
      <c r="X541" s="893"/>
      <c r="Y541" s="894"/>
      <c r="Z541" s="895"/>
      <c r="AA541" s="895"/>
      <c r="AB541" s="75"/>
      <c r="AC541" s="76"/>
      <c r="AD541" s="855"/>
      <c r="AE541" s="51" t="str">
        <f t="shared" ref="AE541" si="2483">+IF(Q542&gt;Q541,"SUPERADA",IF(Q542=Q541,"EQUILIBRADA",IF(Q542&lt;Q541,"PARA MEJORAR")))</f>
        <v>PARA MEJORAR</v>
      </c>
      <c r="AF541" s="79"/>
      <c r="AG541" s="79"/>
      <c r="AH541" s="587"/>
      <c r="AI541" s="856"/>
      <c r="AJ541" s="589"/>
      <c r="AK541" s="590"/>
      <c r="AL541" s="590"/>
      <c r="AM541" s="590"/>
      <c r="AN541" s="590"/>
      <c r="AO541" s="591"/>
    </row>
    <row r="542" spans="1:41" ht="39.950000000000003" customHeight="1" thickBot="1" x14ac:dyDescent="0.25">
      <c r="A542" s="843"/>
      <c r="B542" s="844"/>
      <c r="C542" s="845"/>
      <c r="D542" s="846"/>
      <c r="E542" s="847"/>
      <c r="F542" s="883"/>
      <c r="G542" s="849"/>
      <c r="H542" s="890"/>
      <c r="I542" s="851"/>
      <c r="J542" s="891"/>
      <c r="K542" s="852"/>
      <c r="L542" s="892"/>
      <c r="M542" s="854"/>
      <c r="N542" s="65" t="s">
        <v>48</v>
      </c>
      <c r="O542" s="66">
        <v>0</v>
      </c>
      <c r="P542" s="67">
        <v>0.5</v>
      </c>
      <c r="Q542" s="67">
        <v>0.7</v>
      </c>
      <c r="R542" s="96">
        <v>0</v>
      </c>
      <c r="S542" s="68">
        <f t="shared" ref="S542" si="2484">SUM(O542:O542)*M541</f>
        <v>0</v>
      </c>
      <c r="T542" s="69">
        <f t="shared" ref="T542" si="2485">SUM(P542:P542)*M541</f>
        <v>7.4999999999999997E-2</v>
      </c>
      <c r="U542" s="69">
        <f t="shared" ref="U542" si="2486">SUM(Q542:Q542)*M541</f>
        <v>0.105</v>
      </c>
      <c r="V542" s="70">
        <f t="shared" ref="V542" si="2487">SUM(R542:R542)*M541</f>
        <v>0</v>
      </c>
      <c r="W542" s="71">
        <f t="shared" si="2446"/>
        <v>0.105</v>
      </c>
      <c r="X542" s="893"/>
      <c r="Y542" s="894"/>
      <c r="Z542" s="895"/>
      <c r="AA542" s="895"/>
      <c r="AB542" s="75"/>
      <c r="AC542" s="76"/>
      <c r="AD542" s="855"/>
      <c r="AE542" s="78"/>
      <c r="AF542" s="79"/>
      <c r="AG542" s="79"/>
      <c r="AH542" s="587"/>
      <c r="AI542" s="856"/>
      <c r="AJ542" s="589"/>
      <c r="AK542" s="590"/>
      <c r="AL542" s="590"/>
      <c r="AM542" s="590"/>
      <c r="AN542" s="590"/>
      <c r="AO542" s="591"/>
    </row>
    <row r="543" spans="1:41" ht="39.950000000000003" customHeight="1" x14ac:dyDescent="0.2">
      <c r="A543" s="843"/>
      <c r="B543" s="844"/>
      <c r="C543" s="845"/>
      <c r="D543" s="846"/>
      <c r="E543" s="847"/>
      <c r="F543" s="883"/>
      <c r="G543" s="849"/>
      <c r="H543" s="890"/>
      <c r="I543" s="851"/>
      <c r="J543" s="891"/>
      <c r="K543" s="852"/>
      <c r="L543" s="896" t="s">
        <v>632</v>
      </c>
      <c r="M543" s="868">
        <v>0.25</v>
      </c>
      <c r="N543" s="36" t="s">
        <v>42</v>
      </c>
      <c r="O543" s="791">
        <v>0</v>
      </c>
      <c r="P543" s="792">
        <v>0.1</v>
      </c>
      <c r="Q543" s="792">
        <v>0.5</v>
      </c>
      <c r="R543" s="793">
        <v>1</v>
      </c>
      <c r="S543" s="88">
        <f t="shared" ref="S543" si="2488">SUM(O543:O543)*M543</f>
        <v>0</v>
      </c>
      <c r="T543" s="89">
        <f t="shared" ref="T543" si="2489">SUM(P543:P543)*M543</f>
        <v>2.5000000000000001E-2</v>
      </c>
      <c r="U543" s="89">
        <f t="shared" ref="U543" si="2490">SUM(Q543:Q543)*M543</f>
        <v>0.125</v>
      </c>
      <c r="V543" s="90">
        <f t="shared" ref="V543" si="2491">SUM(R543:R543)*M543</f>
        <v>0.25</v>
      </c>
      <c r="W543" s="91">
        <f t="shared" si="2446"/>
        <v>0.25</v>
      </c>
      <c r="X543" s="893"/>
      <c r="Y543" s="894"/>
      <c r="Z543" s="895"/>
      <c r="AA543" s="895"/>
      <c r="AB543" s="75"/>
      <c r="AC543" s="76"/>
      <c r="AD543" s="855"/>
      <c r="AE543" s="51" t="str">
        <f t="shared" ref="AE543" si="2492">+IF(Q544&gt;Q543,"SUPERADA",IF(Q544=Q543,"EQUILIBRADA",IF(Q544&lt;Q543,"PARA MEJORAR")))</f>
        <v>EQUILIBRADA</v>
      </c>
      <c r="AF543" s="79"/>
      <c r="AG543" s="79"/>
      <c r="AH543" s="587"/>
      <c r="AI543" s="856"/>
      <c r="AJ543" s="589"/>
      <c r="AK543" s="590"/>
      <c r="AL543" s="590"/>
      <c r="AM543" s="590"/>
      <c r="AN543" s="590"/>
      <c r="AO543" s="591"/>
    </row>
    <row r="544" spans="1:41" ht="39.950000000000003" customHeight="1" thickBot="1" x14ac:dyDescent="0.25">
      <c r="A544" s="843"/>
      <c r="B544" s="844"/>
      <c r="C544" s="845"/>
      <c r="D544" s="846"/>
      <c r="E544" s="847"/>
      <c r="F544" s="883"/>
      <c r="G544" s="849"/>
      <c r="H544" s="890"/>
      <c r="I544" s="851"/>
      <c r="J544" s="891"/>
      <c r="K544" s="852"/>
      <c r="L544" s="897"/>
      <c r="M544" s="898"/>
      <c r="N544" s="65" t="s">
        <v>48</v>
      </c>
      <c r="O544" s="66">
        <v>0</v>
      </c>
      <c r="P544" s="67">
        <v>0.05</v>
      </c>
      <c r="Q544" s="67">
        <v>0.5</v>
      </c>
      <c r="R544" s="96">
        <v>0</v>
      </c>
      <c r="S544" s="68">
        <f t="shared" ref="S544" si="2493">SUM(O544:O544)*M543</f>
        <v>0</v>
      </c>
      <c r="T544" s="69">
        <f t="shared" ref="T544" si="2494">SUM(P544:P544)*M543</f>
        <v>1.2500000000000001E-2</v>
      </c>
      <c r="U544" s="69">
        <f t="shared" ref="U544" si="2495">SUM(Q544:Q544)*M543</f>
        <v>0.125</v>
      </c>
      <c r="V544" s="70">
        <f t="shared" ref="V544" si="2496">SUM(R544:R544)*M543</f>
        <v>0</v>
      </c>
      <c r="W544" s="71">
        <f t="shared" si="2446"/>
        <v>0.125</v>
      </c>
      <c r="X544" s="893"/>
      <c r="Y544" s="894"/>
      <c r="Z544" s="895"/>
      <c r="AA544" s="895"/>
      <c r="AB544" s="75"/>
      <c r="AC544" s="76"/>
      <c r="AD544" s="855"/>
      <c r="AE544" s="78"/>
      <c r="AF544" s="79"/>
      <c r="AG544" s="79"/>
      <c r="AH544" s="587"/>
      <c r="AI544" s="856"/>
      <c r="AJ544" s="589"/>
      <c r="AK544" s="590"/>
      <c r="AL544" s="590"/>
      <c r="AM544" s="590"/>
      <c r="AN544" s="590"/>
      <c r="AO544" s="591"/>
    </row>
    <row r="545" spans="1:41" ht="39.950000000000003" customHeight="1" x14ac:dyDescent="0.2">
      <c r="A545" s="843"/>
      <c r="B545" s="844"/>
      <c r="C545" s="845"/>
      <c r="D545" s="846"/>
      <c r="E545" s="847"/>
      <c r="F545" s="883"/>
      <c r="G545" s="849"/>
      <c r="H545" s="890"/>
      <c r="I545" s="851"/>
      <c r="J545" s="891"/>
      <c r="K545" s="852"/>
      <c r="L545" s="892" t="s">
        <v>633</v>
      </c>
      <c r="M545" s="854">
        <v>0.2</v>
      </c>
      <c r="N545" s="36" t="s">
        <v>42</v>
      </c>
      <c r="O545" s="791">
        <v>0.25</v>
      </c>
      <c r="P545" s="792">
        <v>0.5</v>
      </c>
      <c r="Q545" s="792">
        <v>0.75</v>
      </c>
      <c r="R545" s="793">
        <v>1</v>
      </c>
      <c r="S545" s="88">
        <f t="shared" ref="S545" si="2497">SUM(O545:O545)*M545</f>
        <v>0.05</v>
      </c>
      <c r="T545" s="89">
        <f t="shared" ref="T545" si="2498">SUM(P545:P545)*M545</f>
        <v>0.1</v>
      </c>
      <c r="U545" s="89">
        <f t="shared" ref="U545" si="2499">SUM(Q545:Q545)*M545</f>
        <v>0.15000000000000002</v>
      </c>
      <c r="V545" s="90">
        <f t="shared" ref="V545" si="2500">SUM(R545:R545)*M545</f>
        <v>0.2</v>
      </c>
      <c r="W545" s="91">
        <f t="shared" si="2446"/>
        <v>0.2</v>
      </c>
      <c r="X545" s="893"/>
      <c r="Y545" s="894"/>
      <c r="Z545" s="895"/>
      <c r="AA545" s="895"/>
      <c r="AB545" s="75"/>
      <c r="AC545" s="76"/>
      <c r="AD545" s="855"/>
      <c r="AE545" s="51" t="str">
        <f t="shared" ref="AE545" si="2501">+IF(Q546&gt;Q545,"SUPERADA",IF(Q546=Q545,"EQUILIBRADA",IF(Q546&lt;Q545,"PARA MEJORAR")))</f>
        <v>SUPERADA</v>
      </c>
      <c r="AF545" s="79"/>
      <c r="AG545" s="79"/>
      <c r="AH545" s="587"/>
      <c r="AI545" s="856"/>
      <c r="AJ545" s="589"/>
      <c r="AK545" s="590"/>
      <c r="AL545" s="590"/>
      <c r="AM545" s="590"/>
      <c r="AN545" s="590"/>
      <c r="AO545" s="591"/>
    </row>
    <row r="546" spans="1:41" ht="39.950000000000003" customHeight="1" thickBot="1" x14ac:dyDescent="0.25">
      <c r="A546" s="843"/>
      <c r="B546" s="844"/>
      <c r="C546" s="845"/>
      <c r="D546" s="846"/>
      <c r="E546" s="847"/>
      <c r="F546" s="883"/>
      <c r="G546" s="876"/>
      <c r="H546" s="899"/>
      <c r="I546" s="878"/>
      <c r="J546" s="900"/>
      <c r="K546" s="880"/>
      <c r="L546" s="901"/>
      <c r="M546" s="882"/>
      <c r="N546" s="65" t="s">
        <v>48</v>
      </c>
      <c r="O546" s="106">
        <v>0.25</v>
      </c>
      <c r="P546" s="107">
        <v>0.5</v>
      </c>
      <c r="Q546" s="107">
        <v>0.9</v>
      </c>
      <c r="R546" s="108">
        <v>0</v>
      </c>
      <c r="S546" s="109">
        <f t="shared" ref="S546" si="2502">SUM(O546:O546)*M545</f>
        <v>0.05</v>
      </c>
      <c r="T546" s="110">
        <f t="shared" ref="T546" si="2503">SUM(P546:P546)*M545</f>
        <v>0.1</v>
      </c>
      <c r="U546" s="110">
        <f t="shared" ref="U546" si="2504">SUM(Q546:Q546)*M545</f>
        <v>0.18000000000000002</v>
      </c>
      <c r="V546" s="111">
        <f t="shared" ref="V546" si="2505">SUM(R546:R546)*M545</f>
        <v>0</v>
      </c>
      <c r="W546" s="112">
        <f t="shared" si="2446"/>
        <v>0.18000000000000002</v>
      </c>
      <c r="X546" s="893"/>
      <c r="Y546" s="894"/>
      <c r="Z546" s="895"/>
      <c r="AA546" s="895"/>
      <c r="AB546" s="75"/>
      <c r="AC546" s="76"/>
      <c r="AD546" s="855"/>
      <c r="AE546" s="78"/>
      <c r="AF546" s="79"/>
      <c r="AG546" s="79"/>
      <c r="AH546" s="587"/>
      <c r="AI546" s="856"/>
      <c r="AJ546" s="589"/>
      <c r="AK546" s="590"/>
      <c r="AL546" s="590"/>
      <c r="AM546" s="590"/>
      <c r="AN546" s="590"/>
      <c r="AO546" s="591"/>
    </row>
    <row r="547" spans="1:41" ht="39.950000000000003" customHeight="1" x14ac:dyDescent="0.2">
      <c r="A547" s="843"/>
      <c r="B547" s="844"/>
      <c r="C547" s="902">
        <v>30</v>
      </c>
      <c r="D547" s="903" t="s">
        <v>634</v>
      </c>
      <c r="E547" s="833">
        <v>37</v>
      </c>
      <c r="F547" s="904" t="s">
        <v>635</v>
      </c>
      <c r="G547" s="905" t="s">
        <v>636</v>
      </c>
      <c r="H547" s="906">
        <v>73</v>
      </c>
      <c r="I547" s="907" t="s">
        <v>637</v>
      </c>
      <c r="J547" s="907" t="s">
        <v>638</v>
      </c>
      <c r="K547" s="838">
        <f>AB547</f>
        <v>0.60000000000000009</v>
      </c>
      <c r="L547" s="908" t="s">
        <v>639</v>
      </c>
      <c r="M547" s="840">
        <v>0.2</v>
      </c>
      <c r="N547" s="36" t="s">
        <v>42</v>
      </c>
      <c r="O547" s="379">
        <v>1</v>
      </c>
      <c r="P547" s="249">
        <v>1</v>
      </c>
      <c r="Q547" s="249">
        <v>1</v>
      </c>
      <c r="R547" s="251">
        <v>1</v>
      </c>
      <c r="S547" s="41">
        <f t="shared" ref="S547" si="2506">SUM(O547:O547)*M547</f>
        <v>0.2</v>
      </c>
      <c r="T547" s="42">
        <f t="shared" ref="T547" si="2507">SUM(P547:P547)*M547</f>
        <v>0.2</v>
      </c>
      <c r="U547" s="42">
        <f t="shared" ref="U547" si="2508">SUM(Q547:Q547)*M547</f>
        <v>0.2</v>
      </c>
      <c r="V547" s="43">
        <f t="shared" ref="V547" si="2509">SUM(R547:R547)*M547</f>
        <v>0.2</v>
      </c>
      <c r="W547" s="44">
        <f t="shared" si="2446"/>
        <v>0.2</v>
      </c>
      <c r="X547" s="117">
        <f>+S548+S550+S552</f>
        <v>0.26800000000000002</v>
      </c>
      <c r="Y547" s="46">
        <f>+T548+T550+T552</f>
        <v>0.44000000000000006</v>
      </c>
      <c r="Z547" s="47">
        <f>+U548+U550+U552</f>
        <v>0.60000000000000009</v>
      </c>
      <c r="AA547" s="47">
        <f>+V548+V550+V552</f>
        <v>0</v>
      </c>
      <c r="AB547" s="48">
        <f>+W548+W550+W552</f>
        <v>0.60000000000000009</v>
      </c>
      <c r="AC547" s="76"/>
      <c r="AD547" s="855"/>
      <c r="AE547" s="51" t="str">
        <f t="shared" ref="AE547" si="2510">+IF(Q548&gt;Q547,"SUPERADA",IF(Q548=Q547,"EQUILIBRADA",IF(Q548&lt;Q547,"PARA MEJORAR")))</f>
        <v>EQUILIBRADA</v>
      </c>
      <c r="AF547" s="51" t="str">
        <f>IF(COUNTIF(AE547:AE552,"PARA MEJORAR")&gt;=1,"PARA MEJORAR","BIEN")</f>
        <v>BIEN</v>
      </c>
      <c r="AG547" s="51" t="str">
        <f>IF(COUNTIF(AF547:AF554,"PARA MEJORAR")&gt;=1,"PARA MEJORAR","BIEN")</f>
        <v>BIEN</v>
      </c>
      <c r="AH547" s="587"/>
      <c r="AI547" s="856"/>
      <c r="AJ547" s="573"/>
      <c r="AK547" s="574"/>
      <c r="AL547" s="574"/>
      <c r="AM547" s="574"/>
      <c r="AN547" s="574"/>
      <c r="AO547" s="575"/>
    </row>
    <row r="548" spans="1:41" ht="39.950000000000003" customHeight="1" thickBot="1" x14ac:dyDescent="0.25">
      <c r="A548" s="843"/>
      <c r="B548" s="844"/>
      <c r="C548" s="909"/>
      <c r="D548" s="910"/>
      <c r="E548" s="847"/>
      <c r="F548" s="883"/>
      <c r="G548" s="911"/>
      <c r="H548" s="912"/>
      <c r="I548" s="913"/>
      <c r="J548" s="913"/>
      <c r="K548" s="852"/>
      <c r="L548" s="897"/>
      <c r="M548" s="854"/>
      <c r="N548" s="65" t="s">
        <v>48</v>
      </c>
      <c r="O548" s="66">
        <v>1</v>
      </c>
      <c r="P548" s="67">
        <v>1</v>
      </c>
      <c r="Q548" s="67">
        <v>1</v>
      </c>
      <c r="R548" s="96">
        <v>0</v>
      </c>
      <c r="S548" s="68">
        <f t="shared" ref="S548" si="2511">SUM(O548:O548)*M547</f>
        <v>0.2</v>
      </c>
      <c r="T548" s="69">
        <f t="shared" ref="T548" si="2512">SUM(P548:P548)*M547</f>
        <v>0.2</v>
      </c>
      <c r="U548" s="69">
        <f t="shared" ref="U548" si="2513">SUM(Q548:Q548)*M547</f>
        <v>0.2</v>
      </c>
      <c r="V548" s="70">
        <f t="shared" ref="V548" si="2514">SUM(R548:R548)*M547</f>
        <v>0</v>
      </c>
      <c r="W548" s="71">
        <f t="shared" si="2446"/>
        <v>0.2</v>
      </c>
      <c r="X548" s="92"/>
      <c r="Y548" s="73"/>
      <c r="Z548" s="74"/>
      <c r="AA548" s="74"/>
      <c r="AB548" s="75"/>
      <c r="AC548" s="76"/>
      <c r="AD548" s="855"/>
      <c r="AE548" s="78"/>
      <c r="AF548" s="79"/>
      <c r="AG548" s="79"/>
      <c r="AH548" s="587"/>
      <c r="AI548" s="856"/>
      <c r="AJ548" s="589"/>
      <c r="AK548" s="590"/>
      <c r="AL548" s="590"/>
      <c r="AM548" s="590"/>
      <c r="AN548" s="590"/>
      <c r="AO548" s="591"/>
    </row>
    <row r="549" spans="1:41" ht="39.950000000000003" customHeight="1" x14ac:dyDescent="0.2">
      <c r="A549" s="843"/>
      <c r="B549" s="844"/>
      <c r="C549" s="909"/>
      <c r="D549" s="910"/>
      <c r="E549" s="847"/>
      <c r="F549" s="883"/>
      <c r="G549" s="911"/>
      <c r="H549" s="912"/>
      <c r="I549" s="913"/>
      <c r="J549" s="913"/>
      <c r="K549" s="852"/>
      <c r="L549" s="896" t="s">
        <v>640</v>
      </c>
      <c r="M549" s="854">
        <v>0.4</v>
      </c>
      <c r="N549" s="36" t="s">
        <v>42</v>
      </c>
      <c r="O549" s="791">
        <v>0.1</v>
      </c>
      <c r="P549" s="792">
        <v>0.2</v>
      </c>
      <c r="Q549" s="792">
        <v>0.4</v>
      </c>
      <c r="R549" s="793">
        <v>1</v>
      </c>
      <c r="S549" s="88">
        <f t="shared" ref="S549" si="2515">SUM(O549:O549)*M549</f>
        <v>4.0000000000000008E-2</v>
      </c>
      <c r="T549" s="89">
        <f t="shared" ref="T549" si="2516">SUM(P549:P549)*M549</f>
        <v>8.0000000000000016E-2</v>
      </c>
      <c r="U549" s="89">
        <f t="shared" ref="U549" si="2517">SUM(Q549:Q549)*M549</f>
        <v>0.16000000000000003</v>
      </c>
      <c r="V549" s="90">
        <f t="shared" ref="V549" si="2518">SUM(R549:R549)*M549</f>
        <v>0.4</v>
      </c>
      <c r="W549" s="91">
        <f t="shared" si="2446"/>
        <v>0.4</v>
      </c>
      <c r="X549" s="92"/>
      <c r="Y549" s="73"/>
      <c r="Z549" s="74"/>
      <c r="AA549" s="74"/>
      <c r="AB549" s="75"/>
      <c r="AC549" s="76"/>
      <c r="AD549" s="855"/>
      <c r="AE549" s="51" t="str">
        <f t="shared" ref="AE549" si="2519">+IF(Q550&gt;Q549,"SUPERADA",IF(Q550=Q549,"EQUILIBRADA",IF(Q550&lt;Q549,"PARA MEJORAR")))</f>
        <v>EQUILIBRADA</v>
      </c>
      <c r="AF549" s="79"/>
      <c r="AG549" s="79"/>
      <c r="AH549" s="587"/>
      <c r="AI549" s="856"/>
      <c r="AJ549" s="589"/>
      <c r="AK549" s="590"/>
      <c r="AL549" s="590"/>
      <c r="AM549" s="590"/>
      <c r="AN549" s="590"/>
      <c r="AO549" s="591"/>
    </row>
    <row r="550" spans="1:41" ht="39.950000000000003" customHeight="1" thickBot="1" x14ac:dyDescent="0.25">
      <c r="A550" s="843"/>
      <c r="B550" s="844"/>
      <c r="C550" s="909"/>
      <c r="D550" s="910"/>
      <c r="E550" s="847"/>
      <c r="F550" s="883"/>
      <c r="G550" s="911"/>
      <c r="H550" s="912"/>
      <c r="I550" s="913"/>
      <c r="J550" s="913"/>
      <c r="K550" s="852"/>
      <c r="L550" s="897"/>
      <c r="M550" s="854"/>
      <c r="N550" s="65" t="s">
        <v>48</v>
      </c>
      <c r="O550" s="66">
        <v>0.1</v>
      </c>
      <c r="P550" s="67">
        <v>0.2</v>
      </c>
      <c r="Q550" s="67">
        <v>0.4</v>
      </c>
      <c r="R550" s="96">
        <v>0</v>
      </c>
      <c r="S550" s="68">
        <f t="shared" ref="S550" si="2520">SUM(O550:O550)*M549</f>
        <v>4.0000000000000008E-2</v>
      </c>
      <c r="T550" s="69">
        <f t="shared" ref="T550" si="2521">SUM(P550:P550)*M549</f>
        <v>8.0000000000000016E-2</v>
      </c>
      <c r="U550" s="69">
        <f t="shared" ref="U550" si="2522">SUM(Q550:Q550)*M549</f>
        <v>0.16000000000000003</v>
      </c>
      <c r="V550" s="70">
        <f t="shared" ref="V550" si="2523">SUM(R550:R550)*M549</f>
        <v>0</v>
      </c>
      <c r="W550" s="71">
        <f t="shared" si="2446"/>
        <v>0.16000000000000003</v>
      </c>
      <c r="X550" s="92"/>
      <c r="Y550" s="73"/>
      <c r="Z550" s="74"/>
      <c r="AA550" s="74"/>
      <c r="AB550" s="75"/>
      <c r="AC550" s="76"/>
      <c r="AD550" s="855"/>
      <c r="AE550" s="78"/>
      <c r="AF550" s="79"/>
      <c r="AG550" s="79"/>
      <c r="AH550" s="587"/>
      <c r="AI550" s="856"/>
      <c r="AJ550" s="589"/>
      <c r="AK550" s="590"/>
      <c r="AL550" s="590"/>
      <c r="AM550" s="590"/>
      <c r="AN550" s="590"/>
      <c r="AO550" s="591"/>
    </row>
    <row r="551" spans="1:41" ht="39.950000000000003" customHeight="1" x14ac:dyDescent="0.2">
      <c r="A551" s="843"/>
      <c r="B551" s="844"/>
      <c r="C551" s="909"/>
      <c r="D551" s="910"/>
      <c r="E551" s="847"/>
      <c r="F551" s="883"/>
      <c r="G551" s="911"/>
      <c r="H551" s="912"/>
      <c r="I551" s="913"/>
      <c r="J551" s="913"/>
      <c r="K551" s="852"/>
      <c r="L551" s="896" t="s">
        <v>641</v>
      </c>
      <c r="M551" s="854">
        <v>0.4</v>
      </c>
      <c r="N551" s="36" t="s">
        <v>42</v>
      </c>
      <c r="O551" s="791">
        <v>0</v>
      </c>
      <c r="P551" s="792">
        <v>0.4</v>
      </c>
      <c r="Q551" s="792">
        <v>0.6</v>
      </c>
      <c r="R551" s="793">
        <v>1</v>
      </c>
      <c r="S551" s="88">
        <f t="shared" ref="S551" si="2524">SUM(O551:O551)*M551</f>
        <v>0</v>
      </c>
      <c r="T551" s="89">
        <f t="shared" ref="T551" si="2525">SUM(P551:P551)*M551</f>
        <v>0.16000000000000003</v>
      </c>
      <c r="U551" s="89">
        <f t="shared" ref="U551" si="2526">SUM(Q551:Q551)*M551</f>
        <v>0.24</v>
      </c>
      <c r="V551" s="90">
        <f t="shared" ref="V551" si="2527">SUM(R551:R551)*M551</f>
        <v>0.4</v>
      </c>
      <c r="W551" s="91">
        <f t="shared" si="2446"/>
        <v>0.4</v>
      </c>
      <c r="X551" s="92"/>
      <c r="Y551" s="73"/>
      <c r="Z551" s="74"/>
      <c r="AA551" s="74"/>
      <c r="AB551" s="75"/>
      <c r="AC551" s="76"/>
      <c r="AD551" s="855"/>
      <c r="AE551" s="51" t="str">
        <f t="shared" ref="AE551" si="2528">+IF(Q552&gt;Q551,"SUPERADA",IF(Q552=Q551,"EQUILIBRADA",IF(Q552&lt;Q551,"PARA MEJORAR")))</f>
        <v>EQUILIBRADA</v>
      </c>
      <c r="AF551" s="79"/>
      <c r="AG551" s="79"/>
      <c r="AH551" s="587"/>
      <c r="AI551" s="856"/>
      <c r="AJ551" s="589"/>
      <c r="AK551" s="590"/>
      <c r="AL551" s="590"/>
      <c r="AM551" s="590"/>
      <c r="AN551" s="590"/>
      <c r="AO551" s="591"/>
    </row>
    <row r="552" spans="1:41" ht="39.950000000000003" customHeight="1" thickBot="1" x14ac:dyDescent="0.25">
      <c r="A552" s="843"/>
      <c r="B552" s="844"/>
      <c r="C552" s="909"/>
      <c r="D552" s="910"/>
      <c r="E552" s="847"/>
      <c r="F552" s="883"/>
      <c r="G552" s="911"/>
      <c r="H552" s="912"/>
      <c r="I552" s="913"/>
      <c r="J552" s="913"/>
      <c r="K552" s="880"/>
      <c r="L552" s="914"/>
      <c r="M552" s="868"/>
      <c r="N552" s="65" t="s">
        <v>48</v>
      </c>
      <c r="O552" s="464">
        <v>7.0000000000000007E-2</v>
      </c>
      <c r="P552" s="302">
        <v>0.4</v>
      </c>
      <c r="Q552" s="302">
        <v>0.6</v>
      </c>
      <c r="R552" s="303">
        <v>0</v>
      </c>
      <c r="S552" s="109">
        <f t="shared" ref="S552" si="2529">SUM(O552:O552)*M551</f>
        <v>2.8000000000000004E-2</v>
      </c>
      <c r="T552" s="110">
        <f t="shared" ref="T552" si="2530">SUM(P552:P552)*M551</f>
        <v>0.16000000000000003</v>
      </c>
      <c r="U552" s="110">
        <f t="shared" ref="U552" si="2531">SUM(Q552:Q552)*M551</f>
        <v>0.24</v>
      </c>
      <c r="V552" s="111">
        <f t="shared" ref="V552" si="2532">SUM(R552:R552)*M551</f>
        <v>0</v>
      </c>
      <c r="W552" s="112">
        <f t="shared" si="2446"/>
        <v>0.24</v>
      </c>
      <c r="X552" s="92"/>
      <c r="Y552" s="73"/>
      <c r="Z552" s="74"/>
      <c r="AA552" s="74"/>
      <c r="AB552" s="75"/>
      <c r="AC552" s="76"/>
      <c r="AD552" s="855"/>
      <c r="AE552" s="78"/>
      <c r="AF552" s="78"/>
      <c r="AG552" s="79"/>
      <c r="AH552" s="587"/>
      <c r="AI552" s="856"/>
      <c r="AJ552" s="589"/>
      <c r="AK552" s="590"/>
      <c r="AL552" s="590"/>
      <c r="AM552" s="590"/>
      <c r="AN552" s="590"/>
      <c r="AO552" s="591"/>
    </row>
    <row r="553" spans="1:41" ht="39.950000000000003" customHeight="1" x14ac:dyDescent="0.2">
      <c r="A553" s="843"/>
      <c r="B553" s="844"/>
      <c r="C553" s="909"/>
      <c r="D553" s="910"/>
      <c r="E553" s="847"/>
      <c r="F553" s="883"/>
      <c r="G553" s="915" t="s">
        <v>642</v>
      </c>
      <c r="H553" s="906">
        <v>74</v>
      </c>
      <c r="I553" s="907" t="s">
        <v>643</v>
      </c>
      <c r="J553" s="907" t="s">
        <v>644</v>
      </c>
      <c r="K553" s="838">
        <f>AB553</f>
        <v>0.7</v>
      </c>
      <c r="L553" s="908" t="s">
        <v>645</v>
      </c>
      <c r="M553" s="840">
        <v>1</v>
      </c>
      <c r="N553" s="36" t="s">
        <v>42</v>
      </c>
      <c r="O553" s="379">
        <v>0.1</v>
      </c>
      <c r="P553" s="249">
        <v>0.5</v>
      </c>
      <c r="Q553" s="249">
        <v>0.7</v>
      </c>
      <c r="R553" s="251">
        <v>1</v>
      </c>
      <c r="S553" s="41">
        <f t="shared" ref="S553" si="2533">SUM(O553:O553)*M553</f>
        <v>0.1</v>
      </c>
      <c r="T553" s="42">
        <f t="shared" ref="T553" si="2534">SUM(P553:P553)*M553</f>
        <v>0.5</v>
      </c>
      <c r="U553" s="42">
        <f t="shared" ref="U553" si="2535">SUM(Q553:Q553)*M553</f>
        <v>0.7</v>
      </c>
      <c r="V553" s="43">
        <f t="shared" ref="V553" si="2536">SUM(R553:R553)*M553</f>
        <v>1</v>
      </c>
      <c r="W553" s="44">
        <f t="shared" si="2446"/>
        <v>1</v>
      </c>
      <c r="X553" s="117">
        <f>+S554</f>
        <v>0.1</v>
      </c>
      <c r="Y553" s="46">
        <f>+T554</f>
        <v>0.5</v>
      </c>
      <c r="Z553" s="47">
        <f>+U554</f>
        <v>0.7</v>
      </c>
      <c r="AA553" s="47">
        <f>+V554</f>
        <v>0</v>
      </c>
      <c r="AB553" s="48">
        <f>+W554</f>
        <v>0.7</v>
      </c>
      <c r="AC553" s="76"/>
      <c r="AD553" s="855"/>
      <c r="AE553" s="51" t="str">
        <f t="shared" ref="AE553" si="2537">+IF(Q554&gt;Q553,"SUPERADA",IF(Q554=Q553,"EQUILIBRADA",IF(Q554&lt;Q553,"PARA MEJORAR")))</f>
        <v>EQUILIBRADA</v>
      </c>
      <c r="AF553" s="51" t="str">
        <f>IF(COUNTIF(AE553:AE554,"PARA MEJORAR")&gt;=1,"PARA MEJORAR","BIEN")</f>
        <v>BIEN</v>
      </c>
      <c r="AG553" s="79"/>
      <c r="AH553" s="587"/>
      <c r="AI553" s="856"/>
      <c r="AJ553" s="589"/>
      <c r="AK553" s="590"/>
      <c r="AL553" s="590"/>
      <c r="AM553" s="590"/>
      <c r="AN553" s="590"/>
      <c r="AO553" s="591"/>
    </row>
    <row r="554" spans="1:41" ht="39.950000000000003" customHeight="1" thickBot="1" x14ac:dyDescent="0.25">
      <c r="A554" s="843"/>
      <c r="B554" s="844"/>
      <c r="C554" s="916"/>
      <c r="D554" s="917"/>
      <c r="E554" s="918"/>
      <c r="F554" s="919"/>
      <c r="G554" s="920"/>
      <c r="H554" s="921"/>
      <c r="I554" s="922"/>
      <c r="J554" s="922"/>
      <c r="K554" s="880"/>
      <c r="L554" s="923"/>
      <c r="M554" s="882"/>
      <c r="N554" s="65" t="s">
        <v>48</v>
      </c>
      <c r="O554" s="106">
        <v>0.1</v>
      </c>
      <c r="P554" s="107">
        <v>0.5</v>
      </c>
      <c r="Q554" s="107">
        <v>0.7</v>
      </c>
      <c r="R554" s="108">
        <v>0</v>
      </c>
      <c r="S554" s="109">
        <f t="shared" ref="S554" si="2538">SUM(O554:O554)*M553</f>
        <v>0.1</v>
      </c>
      <c r="T554" s="110">
        <f t="shared" ref="T554" si="2539">SUM(P554:P554)*M553</f>
        <v>0.5</v>
      </c>
      <c r="U554" s="110">
        <f t="shared" ref="U554" si="2540">SUM(Q554:Q554)*M553</f>
        <v>0.7</v>
      </c>
      <c r="V554" s="111">
        <f t="shared" ref="V554" si="2541">SUM(R554:R554)*M553</f>
        <v>0</v>
      </c>
      <c r="W554" s="112">
        <f t="shared" si="2446"/>
        <v>0.7</v>
      </c>
      <c r="X554" s="92"/>
      <c r="Y554" s="73"/>
      <c r="Z554" s="74"/>
      <c r="AA554" s="74"/>
      <c r="AB554" s="75"/>
      <c r="AC554" s="76"/>
      <c r="AD554" s="855"/>
      <c r="AE554" s="78"/>
      <c r="AF554" s="78"/>
      <c r="AG554" s="78"/>
      <c r="AH554" s="587"/>
      <c r="AI554" s="856"/>
      <c r="AJ554" s="589"/>
      <c r="AK554" s="590"/>
      <c r="AL554" s="590"/>
      <c r="AM554" s="590"/>
      <c r="AN554" s="590"/>
      <c r="AO554" s="591"/>
    </row>
    <row r="555" spans="1:41" ht="39.950000000000003" customHeight="1" x14ac:dyDescent="0.2">
      <c r="A555" s="843"/>
      <c r="B555" s="844"/>
      <c r="C555" s="902">
        <v>31</v>
      </c>
      <c r="D555" s="910" t="s">
        <v>646</v>
      </c>
      <c r="E555" s="847">
        <v>38</v>
      </c>
      <c r="F555" s="848" t="s">
        <v>647</v>
      </c>
      <c r="G555" s="924" t="s">
        <v>648</v>
      </c>
      <c r="H555" s="906">
        <v>75</v>
      </c>
      <c r="I555" s="907" t="s">
        <v>649</v>
      </c>
      <c r="J555" s="907" t="s">
        <v>650</v>
      </c>
      <c r="K555" s="838">
        <f>AB555</f>
        <v>0.8</v>
      </c>
      <c r="L555" s="908" t="s">
        <v>651</v>
      </c>
      <c r="M555" s="840">
        <v>0.15</v>
      </c>
      <c r="N555" s="36" t="s">
        <v>42</v>
      </c>
      <c r="O555" s="379">
        <v>1</v>
      </c>
      <c r="P555" s="249">
        <v>1</v>
      </c>
      <c r="Q555" s="249">
        <v>1</v>
      </c>
      <c r="R555" s="251">
        <v>1</v>
      </c>
      <c r="S555" s="41">
        <f t="shared" ref="S555" si="2542">SUM(O555:O555)*M555</f>
        <v>0.15</v>
      </c>
      <c r="T555" s="42">
        <f t="shared" ref="T555" si="2543">SUM(P555:P555)*M555</f>
        <v>0.15</v>
      </c>
      <c r="U555" s="42">
        <f t="shared" ref="U555" si="2544">SUM(Q555:Q555)*M555</f>
        <v>0.15</v>
      </c>
      <c r="V555" s="43">
        <f t="shared" ref="V555" si="2545">SUM(R555:R555)*M555</f>
        <v>0.15</v>
      </c>
      <c r="W555" s="44">
        <f t="shared" si="2446"/>
        <v>0.15</v>
      </c>
      <c r="X555" s="117">
        <f>+S556+S560+S558+S562+S564</f>
        <v>0.3</v>
      </c>
      <c r="Y555" s="46">
        <f>+T556+T560+T558+T562+T564</f>
        <v>0.8</v>
      </c>
      <c r="Z555" s="47">
        <f>+U556+U560+U558+U562+U564</f>
        <v>0.8</v>
      </c>
      <c r="AA555" s="47">
        <f>+V556+V560+V558+V562+V564</f>
        <v>0</v>
      </c>
      <c r="AB555" s="48">
        <f>+W556+W560+W558+W562+W564</f>
        <v>0.8</v>
      </c>
      <c r="AC555" s="76"/>
      <c r="AD555" s="855"/>
      <c r="AE555" s="51" t="str">
        <f t="shared" ref="AE555" si="2546">+IF(Q556&gt;Q555,"SUPERADA",IF(Q556=Q555,"EQUILIBRADA",IF(Q556&lt;Q555,"PARA MEJORAR")))</f>
        <v>EQUILIBRADA</v>
      </c>
      <c r="AF555" s="51" t="str">
        <f>IF(COUNTIF(AE555:AE564,"PARA MEJORAR")&gt;=1,"PARA MEJORAR","BIEN")</f>
        <v>BIEN</v>
      </c>
      <c r="AG555" s="51" t="str">
        <f>IF(COUNTIF(AF555:AF564,"PARA MEJORAR")&gt;=1,"PARA MEJORAR","BIEN")</f>
        <v>BIEN</v>
      </c>
      <c r="AH555" s="587"/>
      <c r="AI555" s="856"/>
      <c r="AJ555" s="573"/>
      <c r="AK555" s="574"/>
      <c r="AL555" s="574"/>
      <c r="AM555" s="574"/>
      <c r="AN555" s="574"/>
      <c r="AO555" s="575"/>
    </row>
    <row r="556" spans="1:41" ht="39.950000000000003" customHeight="1" thickBot="1" x14ac:dyDescent="0.25">
      <c r="A556" s="843"/>
      <c r="B556" s="844"/>
      <c r="C556" s="909"/>
      <c r="D556" s="910"/>
      <c r="E556" s="847"/>
      <c r="F556" s="848"/>
      <c r="G556" s="925"/>
      <c r="H556" s="912"/>
      <c r="I556" s="913"/>
      <c r="J556" s="913"/>
      <c r="K556" s="852"/>
      <c r="L556" s="897"/>
      <c r="M556" s="854"/>
      <c r="N556" s="65" t="s">
        <v>48</v>
      </c>
      <c r="O556" s="66">
        <v>1</v>
      </c>
      <c r="P556" s="67">
        <v>1</v>
      </c>
      <c r="Q556" s="67">
        <v>1</v>
      </c>
      <c r="R556" s="96">
        <v>0</v>
      </c>
      <c r="S556" s="68">
        <f t="shared" ref="S556" si="2547">SUM(O556:O556)*M555</f>
        <v>0.15</v>
      </c>
      <c r="T556" s="69">
        <f t="shared" ref="T556" si="2548">SUM(P556:P556)*M555</f>
        <v>0.15</v>
      </c>
      <c r="U556" s="69">
        <f t="shared" ref="U556" si="2549">SUM(Q556:Q556)*M555</f>
        <v>0.15</v>
      </c>
      <c r="V556" s="70">
        <f t="shared" ref="V556" si="2550">SUM(R556:R556)*M555</f>
        <v>0</v>
      </c>
      <c r="W556" s="71">
        <f t="shared" si="2446"/>
        <v>0.15</v>
      </c>
      <c r="X556" s="92"/>
      <c r="Y556" s="73"/>
      <c r="Z556" s="74"/>
      <c r="AA556" s="74"/>
      <c r="AB556" s="75"/>
      <c r="AC556" s="76"/>
      <c r="AD556" s="855"/>
      <c r="AE556" s="78"/>
      <c r="AF556" s="79"/>
      <c r="AG556" s="79"/>
      <c r="AH556" s="587"/>
      <c r="AI556" s="856"/>
      <c r="AJ556" s="589"/>
      <c r="AK556" s="590"/>
      <c r="AL556" s="590"/>
      <c r="AM556" s="590"/>
      <c r="AN556" s="590"/>
      <c r="AO556" s="591"/>
    </row>
    <row r="557" spans="1:41" ht="39.950000000000003" customHeight="1" x14ac:dyDescent="0.2">
      <c r="A557" s="843"/>
      <c r="B557" s="844"/>
      <c r="C557" s="909"/>
      <c r="D557" s="910"/>
      <c r="E557" s="847"/>
      <c r="F557" s="848"/>
      <c r="G557" s="925"/>
      <c r="H557" s="912"/>
      <c r="I557" s="913"/>
      <c r="J557" s="913"/>
      <c r="K557" s="852"/>
      <c r="L557" s="896" t="s">
        <v>652</v>
      </c>
      <c r="M557" s="854">
        <v>0.15</v>
      </c>
      <c r="N557" s="36" t="s">
        <v>42</v>
      </c>
      <c r="O557" s="791">
        <v>1</v>
      </c>
      <c r="P557" s="792">
        <v>1</v>
      </c>
      <c r="Q557" s="792">
        <v>1</v>
      </c>
      <c r="R557" s="793">
        <v>1</v>
      </c>
      <c r="S557" s="88">
        <f t="shared" ref="S557" si="2551">SUM(O557:O557)*M557</f>
        <v>0.15</v>
      </c>
      <c r="T557" s="89">
        <f t="shared" ref="T557" si="2552">SUM(P557:P557)*M557</f>
        <v>0.15</v>
      </c>
      <c r="U557" s="89">
        <f t="shared" ref="U557" si="2553">SUM(Q557:Q557)*M557</f>
        <v>0.15</v>
      </c>
      <c r="V557" s="90">
        <f t="shared" ref="V557" si="2554">SUM(R557:R557)*M557</f>
        <v>0.15</v>
      </c>
      <c r="W557" s="91">
        <f t="shared" si="2446"/>
        <v>0.15</v>
      </c>
      <c r="X557" s="92"/>
      <c r="Y557" s="73"/>
      <c r="Z557" s="74"/>
      <c r="AA557" s="74"/>
      <c r="AB557" s="75"/>
      <c r="AC557" s="76"/>
      <c r="AD557" s="855"/>
      <c r="AE557" s="51" t="str">
        <f t="shared" ref="AE557" si="2555">+IF(Q558&gt;Q557,"SUPERADA",IF(Q558=Q557,"EQUILIBRADA",IF(Q558&lt;Q557,"PARA MEJORAR")))</f>
        <v>EQUILIBRADA</v>
      </c>
      <c r="AF557" s="79"/>
      <c r="AG557" s="79"/>
      <c r="AH557" s="587"/>
      <c r="AI557" s="856"/>
      <c r="AJ557" s="589"/>
      <c r="AK557" s="590"/>
      <c r="AL557" s="590"/>
      <c r="AM557" s="590"/>
      <c r="AN557" s="590"/>
      <c r="AO557" s="591"/>
    </row>
    <row r="558" spans="1:41" ht="39.950000000000003" customHeight="1" thickBot="1" x14ac:dyDescent="0.25">
      <c r="A558" s="843"/>
      <c r="B558" s="844"/>
      <c r="C558" s="909"/>
      <c r="D558" s="910"/>
      <c r="E558" s="847"/>
      <c r="F558" s="848"/>
      <c r="G558" s="925"/>
      <c r="H558" s="912"/>
      <c r="I558" s="913"/>
      <c r="J558" s="913"/>
      <c r="K558" s="852"/>
      <c r="L558" s="897"/>
      <c r="M558" s="854"/>
      <c r="N558" s="65" t="s">
        <v>48</v>
      </c>
      <c r="O558" s="66">
        <v>1</v>
      </c>
      <c r="P558" s="67">
        <v>1</v>
      </c>
      <c r="Q558" s="67">
        <v>1</v>
      </c>
      <c r="R558" s="96">
        <v>0</v>
      </c>
      <c r="S558" s="68">
        <f t="shared" ref="S558" si="2556">SUM(O558:O558)*M557</f>
        <v>0.15</v>
      </c>
      <c r="T558" s="69">
        <f t="shared" ref="T558" si="2557">SUM(P558:P558)*M557</f>
        <v>0.15</v>
      </c>
      <c r="U558" s="69">
        <f t="shared" ref="U558" si="2558">SUM(Q558:Q558)*M557</f>
        <v>0.15</v>
      </c>
      <c r="V558" s="70">
        <f t="shared" ref="V558" si="2559">SUM(R558:R558)*M557</f>
        <v>0</v>
      </c>
      <c r="W558" s="71">
        <f t="shared" si="2446"/>
        <v>0.15</v>
      </c>
      <c r="X558" s="92"/>
      <c r="Y558" s="73"/>
      <c r="Z558" s="74"/>
      <c r="AA558" s="74"/>
      <c r="AB558" s="75"/>
      <c r="AC558" s="76"/>
      <c r="AD558" s="855"/>
      <c r="AE558" s="78"/>
      <c r="AF558" s="79"/>
      <c r="AG558" s="79"/>
      <c r="AH558" s="587"/>
      <c r="AI558" s="856"/>
      <c r="AJ558" s="589"/>
      <c r="AK558" s="590"/>
      <c r="AL558" s="590"/>
      <c r="AM558" s="590"/>
      <c r="AN558" s="590"/>
      <c r="AO558" s="591"/>
    </row>
    <row r="559" spans="1:41" ht="39.950000000000003" customHeight="1" x14ac:dyDescent="0.2">
      <c r="A559" s="843"/>
      <c r="B559" s="844"/>
      <c r="C559" s="909"/>
      <c r="D559" s="910"/>
      <c r="E559" s="847"/>
      <c r="F559" s="848"/>
      <c r="G559" s="925"/>
      <c r="H559" s="912"/>
      <c r="I559" s="913"/>
      <c r="J559" s="913"/>
      <c r="K559" s="852"/>
      <c r="L559" s="896" t="s">
        <v>653</v>
      </c>
      <c r="M559" s="854">
        <v>0.25</v>
      </c>
      <c r="N559" s="36" t="s">
        <v>42</v>
      </c>
      <c r="O559" s="791">
        <v>0</v>
      </c>
      <c r="P559" s="792">
        <v>1</v>
      </c>
      <c r="Q559" s="792">
        <v>1</v>
      </c>
      <c r="R559" s="793">
        <v>1</v>
      </c>
      <c r="S559" s="88">
        <f t="shared" ref="S559" si="2560">SUM(O559:O559)*M559</f>
        <v>0</v>
      </c>
      <c r="T559" s="89">
        <f t="shared" ref="T559" si="2561">SUM(P559:P559)*M559</f>
        <v>0.25</v>
      </c>
      <c r="U559" s="89">
        <f t="shared" ref="U559" si="2562">SUM(Q559:Q559)*M559</f>
        <v>0.25</v>
      </c>
      <c r="V559" s="90">
        <f t="shared" ref="V559" si="2563">SUM(R559:R559)*M559</f>
        <v>0.25</v>
      </c>
      <c r="W559" s="91">
        <f t="shared" si="2446"/>
        <v>0.25</v>
      </c>
      <c r="X559" s="92"/>
      <c r="Y559" s="73"/>
      <c r="Z559" s="74"/>
      <c r="AA559" s="74"/>
      <c r="AB559" s="75"/>
      <c r="AC559" s="76"/>
      <c r="AD559" s="855"/>
      <c r="AE559" s="51" t="str">
        <f t="shared" ref="AE559" si="2564">+IF(Q560&gt;Q559,"SUPERADA",IF(Q560=Q559,"EQUILIBRADA",IF(Q560&lt;Q559,"PARA MEJORAR")))</f>
        <v>EQUILIBRADA</v>
      </c>
      <c r="AF559" s="79"/>
      <c r="AG559" s="79"/>
      <c r="AH559" s="587"/>
      <c r="AI559" s="856"/>
      <c r="AJ559" s="589"/>
      <c r="AK559" s="590"/>
      <c r="AL559" s="590"/>
      <c r="AM559" s="590"/>
      <c r="AN559" s="590"/>
      <c r="AO559" s="591"/>
    </row>
    <row r="560" spans="1:41" ht="39.950000000000003" customHeight="1" thickBot="1" x14ac:dyDescent="0.25">
      <c r="A560" s="843"/>
      <c r="B560" s="844"/>
      <c r="C560" s="909"/>
      <c r="D560" s="910"/>
      <c r="E560" s="847"/>
      <c r="F560" s="848"/>
      <c r="G560" s="925"/>
      <c r="H560" s="912"/>
      <c r="I560" s="913"/>
      <c r="J560" s="913"/>
      <c r="K560" s="852"/>
      <c r="L560" s="897"/>
      <c r="M560" s="854"/>
      <c r="N560" s="65" t="s">
        <v>48</v>
      </c>
      <c r="O560" s="66">
        <v>0</v>
      </c>
      <c r="P560" s="67">
        <v>1</v>
      </c>
      <c r="Q560" s="67">
        <v>1</v>
      </c>
      <c r="R560" s="96">
        <v>0</v>
      </c>
      <c r="S560" s="68">
        <f t="shared" ref="S560" si="2565">SUM(O560:O560)*M559</f>
        <v>0</v>
      </c>
      <c r="T560" s="69">
        <f t="shared" ref="T560" si="2566">SUM(P560:P560)*M559</f>
        <v>0.25</v>
      </c>
      <c r="U560" s="69">
        <f t="shared" ref="U560" si="2567">SUM(Q560:Q560)*M559</f>
        <v>0.25</v>
      </c>
      <c r="V560" s="70">
        <f t="shared" ref="V560" si="2568">SUM(R560:R560)*M559</f>
        <v>0</v>
      </c>
      <c r="W560" s="71">
        <f t="shared" si="2446"/>
        <v>0.25</v>
      </c>
      <c r="X560" s="92"/>
      <c r="Y560" s="73"/>
      <c r="Z560" s="74"/>
      <c r="AA560" s="74"/>
      <c r="AB560" s="75"/>
      <c r="AC560" s="76"/>
      <c r="AD560" s="855"/>
      <c r="AE560" s="78"/>
      <c r="AF560" s="79"/>
      <c r="AG560" s="79"/>
      <c r="AH560" s="587"/>
      <c r="AI560" s="856"/>
      <c r="AJ560" s="589"/>
      <c r="AK560" s="590"/>
      <c r="AL560" s="590"/>
      <c r="AM560" s="590"/>
      <c r="AN560" s="590"/>
      <c r="AO560" s="591"/>
    </row>
    <row r="561" spans="1:41" ht="39.950000000000003" customHeight="1" x14ac:dyDescent="0.2">
      <c r="A561" s="843"/>
      <c r="B561" s="844"/>
      <c r="C561" s="909"/>
      <c r="D561" s="910"/>
      <c r="E561" s="847"/>
      <c r="F561" s="848"/>
      <c r="G561" s="925"/>
      <c r="H561" s="912"/>
      <c r="I561" s="913"/>
      <c r="J561" s="913"/>
      <c r="K561" s="852"/>
      <c r="L561" s="896" t="s">
        <v>654</v>
      </c>
      <c r="M561" s="868">
        <v>0.25</v>
      </c>
      <c r="N561" s="36" t="s">
        <v>42</v>
      </c>
      <c r="O561" s="926">
        <v>0</v>
      </c>
      <c r="P561" s="927">
        <v>1</v>
      </c>
      <c r="Q561" s="927">
        <v>1</v>
      </c>
      <c r="R561" s="928">
        <v>1</v>
      </c>
      <c r="S561" s="88">
        <f t="shared" ref="S561" si="2569">SUM(O561:O561)*M561</f>
        <v>0</v>
      </c>
      <c r="T561" s="89">
        <f t="shared" ref="T561" si="2570">SUM(P561:P561)*M561</f>
        <v>0.25</v>
      </c>
      <c r="U561" s="89">
        <f t="shared" ref="U561" si="2571">SUM(Q561:Q561)*M561</f>
        <v>0.25</v>
      </c>
      <c r="V561" s="90">
        <f t="shared" ref="V561" si="2572">SUM(R561:R561)*M561</f>
        <v>0.25</v>
      </c>
      <c r="W561" s="91">
        <f t="shared" si="2446"/>
        <v>0.25</v>
      </c>
      <c r="X561" s="92"/>
      <c r="Y561" s="73"/>
      <c r="Z561" s="74"/>
      <c r="AA561" s="74"/>
      <c r="AB561" s="75"/>
      <c r="AC561" s="76"/>
      <c r="AD561" s="855"/>
      <c r="AE561" s="51" t="str">
        <f t="shared" ref="AE561" si="2573">+IF(Q562&gt;Q561,"SUPERADA",IF(Q562=Q561,"EQUILIBRADA",IF(Q562&lt;Q561,"PARA MEJORAR")))</f>
        <v>EQUILIBRADA</v>
      </c>
      <c r="AF561" s="79"/>
      <c r="AG561" s="79"/>
      <c r="AH561" s="587"/>
      <c r="AI561" s="856"/>
      <c r="AJ561" s="589"/>
      <c r="AK561" s="590"/>
      <c r="AL561" s="590"/>
      <c r="AM561" s="590"/>
      <c r="AN561" s="590"/>
      <c r="AO561" s="591"/>
    </row>
    <row r="562" spans="1:41" ht="39.950000000000003" customHeight="1" thickBot="1" x14ac:dyDescent="0.25">
      <c r="A562" s="843"/>
      <c r="B562" s="844"/>
      <c r="C562" s="909"/>
      <c r="D562" s="910"/>
      <c r="E562" s="847"/>
      <c r="F562" s="848"/>
      <c r="G562" s="925"/>
      <c r="H562" s="912"/>
      <c r="I562" s="913"/>
      <c r="J562" s="913"/>
      <c r="K562" s="852"/>
      <c r="L562" s="897"/>
      <c r="M562" s="898"/>
      <c r="N562" s="65" t="s">
        <v>48</v>
      </c>
      <c r="O562" s="66">
        <v>0</v>
      </c>
      <c r="P562" s="67">
        <v>1</v>
      </c>
      <c r="Q562" s="67">
        <v>1</v>
      </c>
      <c r="R562" s="96">
        <v>0</v>
      </c>
      <c r="S562" s="68">
        <f t="shared" ref="S562" si="2574">SUM(O562:O562)*M561</f>
        <v>0</v>
      </c>
      <c r="T562" s="69">
        <f t="shared" ref="T562" si="2575">SUM(P562:P562)*M561</f>
        <v>0.25</v>
      </c>
      <c r="U562" s="69">
        <f t="shared" ref="U562" si="2576">SUM(Q562:Q562)*M561</f>
        <v>0.25</v>
      </c>
      <c r="V562" s="70">
        <f t="shared" ref="V562" si="2577">SUM(R562:R562)*M561</f>
        <v>0</v>
      </c>
      <c r="W562" s="71">
        <f t="shared" si="2446"/>
        <v>0.25</v>
      </c>
      <c r="X562" s="92"/>
      <c r="Y562" s="73"/>
      <c r="Z562" s="74"/>
      <c r="AA562" s="74"/>
      <c r="AB562" s="75"/>
      <c r="AC562" s="76"/>
      <c r="AD562" s="855"/>
      <c r="AE562" s="78"/>
      <c r="AF562" s="79"/>
      <c r="AG562" s="79"/>
      <c r="AH562" s="587"/>
      <c r="AI562" s="856"/>
      <c r="AJ562" s="589"/>
      <c r="AK562" s="590"/>
      <c r="AL562" s="590"/>
      <c r="AM562" s="590"/>
      <c r="AN562" s="590"/>
      <c r="AO562" s="591"/>
    </row>
    <row r="563" spans="1:41" ht="39.950000000000003" customHeight="1" x14ac:dyDescent="0.2">
      <c r="A563" s="843"/>
      <c r="B563" s="844"/>
      <c r="C563" s="909"/>
      <c r="D563" s="910"/>
      <c r="E563" s="847"/>
      <c r="F563" s="848"/>
      <c r="G563" s="925"/>
      <c r="H563" s="912"/>
      <c r="I563" s="913"/>
      <c r="J563" s="913"/>
      <c r="K563" s="852"/>
      <c r="L563" s="896" t="s">
        <v>655</v>
      </c>
      <c r="M563" s="854">
        <v>0.2</v>
      </c>
      <c r="N563" s="36" t="s">
        <v>42</v>
      </c>
      <c r="O563" s="791">
        <v>0</v>
      </c>
      <c r="P563" s="792">
        <v>0</v>
      </c>
      <c r="Q563" s="792">
        <v>0</v>
      </c>
      <c r="R563" s="793">
        <v>1</v>
      </c>
      <c r="S563" s="88">
        <f t="shared" ref="S563" si="2578">SUM(O563:O563)*M563</f>
        <v>0</v>
      </c>
      <c r="T563" s="89">
        <f t="shared" ref="T563" si="2579">SUM(P563:P563)*M563</f>
        <v>0</v>
      </c>
      <c r="U563" s="89">
        <f t="shared" ref="U563" si="2580">SUM(Q563:Q563)*M563</f>
        <v>0</v>
      </c>
      <c r="V563" s="90">
        <f t="shared" ref="V563" si="2581">SUM(R563:R563)*M563</f>
        <v>0.2</v>
      </c>
      <c r="W563" s="91">
        <f t="shared" si="2446"/>
        <v>0.2</v>
      </c>
      <c r="X563" s="92"/>
      <c r="Y563" s="73"/>
      <c r="Z563" s="74"/>
      <c r="AA563" s="74"/>
      <c r="AB563" s="75"/>
      <c r="AC563" s="76"/>
      <c r="AD563" s="855"/>
      <c r="AE563" s="51" t="str">
        <f t="shared" ref="AE563" si="2582">+IF(Q564&gt;Q563,"SUPERADA",IF(Q564=Q563,"EQUILIBRADA",IF(Q564&lt;Q563,"PARA MEJORAR")))</f>
        <v>EQUILIBRADA</v>
      </c>
      <c r="AF563" s="79"/>
      <c r="AG563" s="79"/>
      <c r="AH563" s="587"/>
      <c r="AI563" s="856"/>
      <c r="AJ563" s="589"/>
      <c r="AK563" s="590"/>
      <c r="AL563" s="590"/>
      <c r="AM563" s="590"/>
      <c r="AN563" s="590"/>
      <c r="AO563" s="591"/>
    </row>
    <row r="564" spans="1:41" ht="39.950000000000003" customHeight="1" thickBot="1" x14ac:dyDescent="0.25">
      <c r="A564" s="843"/>
      <c r="B564" s="844"/>
      <c r="C564" s="909"/>
      <c r="D564" s="910"/>
      <c r="E564" s="847"/>
      <c r="F564" s="848"/>
      <c r="G564" s="925"/>
      <c r="H564" s="912"/>
      <c r="I564" s="913"/>
      <c r="J564" s="913"/>
      <c r="K564" s="880"/>
      <c r="L564" s="914"/>
      <c r="M564" s="868"/>
      <c r="N564" s="65" t="s">
        <v>48</v>
      </c>
      <c r="O564" s="106">
        <v>0</v>
      </c>
      <c r="P564" s="107">
        <v>0</v>
      </c>
      <c r="Q564" s="107">
        <v>0</v>
      </c>
      <c r="R564" s="108">
        <v>0</v>
      </c>
      <c r="S564" s="109">
        <f t="shared" ref="S564" si="2583">SUM(O564:O564)*M563</f>
        <v>0</v>
      </c>
      <c r="T564" s="110">
        <f t="shared" ref="T564" si="2584">SUM(P564:P564)*M563</f>
        <v>0</v>
      </c>
      <c r="U564" s="110">
        <f t="shared" ref="U564" si="2585">SUM(Q564:Q564)*M563</f>
        <v>0</v>
      </c>
      <c r="V564" s="111">
        <f t="shared" ref="V564" si="2586">SUM(R564:R564)*M563</f>
        <v>0</v>
      </c>
      <c r="W564" s="112">
        <f t="shared" si="2446"/>
        <v>0</v>
      </c>
      <c r="X564" s="92"/>
      <c r="Y564" s="73"/>
      <c r="Z564" s="74"/>
      <c r="AA564" s="74"/>
      <c r="AB564" s="75"/>
      <c r="AC564" s="76"/>
      <c r="AD564" s="929"/>
      <c r="AE564" s="78"/>
      <c r="AF564" s="79"/>
      <c r="AG564" s="79"/>
      <c r="AH564" s="587"/>
      <c r="AI564" s="856"/>
      <c r="AJ564" s="589"/>
      <c r="AK564" s="590"/>
      <c r="AL564" s="590"/>
      <c r="AM564" s="590"/>
      <c r="AN564" s="590"/>
      <c r="AO564" s="591"/>
    </row>
    <row r="565" spans="1:41" ht="39.950000000000003" customHeight="1" x14ac:dyDescent="0.2">
      <c r="A565" s="843"/>
      <c r="B565" s="844"/>
      <c r="C565" s="909"/>
      <c r="D565" s="910"/>
      <c r="E565" s="847"/>
      <c r="F565" s="848"/>
      <c r="G565" s="915" t="s">
        <v>656</v>
      </c>
      <c r="H565" s="930">
        <v>76</v>
      </c>
      <c r="I565" s="931" t="s">
        <v>657</v>
      </c>
      <c r="J565" s="931" t="s">
        <v>658</v>
      </c>
      <c r="K565" s="838">
        <f>AB565</f>
        <v>0.82000000000000006</v>
      </c>
      <c r="L565" s="886" t="s">
        <v>659</v>
      </c>
      <c r="M565" s="840">
        <v>0.2</v>
      </c>
      <c r="N565" s="36" t="s">
        <v>42</v>
      </c>
      <c r="O565" s="379">
        <v>1</v>
      </c>
      <c r="P565" s="249">
        <v>1</v>
      </c>
      <c r="Q565" s="249">
        <v>1</v>
      </c>
      <c r="R565" s="251">
        <v>1</v>
      </c>
      <c r="S565" s="41">
        <f t="shared" ref="S565" si="2587">SUM(O565:O565)*M565</f>
        <v>0.2</v>
      </c>
      <c r="T565" s="42">
        <f t="shared" ref="T565" si="2588">SUM(P565:P565)*M565</f>
        <v>0.2</v>
      </c>
      <c r="U565" s="42">
        <f t="shared" ref="U565" si="2589">SUM(Q565:Q565)*M565</f>
        <v>0.2</v>
      </c>
      <c r="V565" s="43">
        <f t="shared" ref="V565" si="2590">SUM(R565:R565)*M565</f>
        <v>0.2</v>
      </c>
      <c r="W565" s="44">
        <f t="shared" si="2446"/>
        <v>0.2</v>
      </c>
      <c r="X565" s="117">
        <f>+S566+S568+S570+S572</f>
        <v>0.2</v>
      </c>
      <c r="Y565" s="46">
        <f>+T566+T568+T570+T572</f>
        <v>0.5</v>
      </c>
      <c r="Z565" s="47">
        <f>+U566+U568+U570+U572</f>
        <v>0.82000000000000006</v>
      </c>
      <c r="AA565" s="47">
        <f>+V566+V568+V570+V572</f>
        <v>0</v>
      </c>
      <c r="AB565" s="48">
        <f>+W566+W568+W570+W572</f>
        <v>0.82000000000000006</v>
      </c>
      <c r="AC565" s="76"/>
      <c r="AD565" s="841" t="s">
        <v>660</v>
      </c>
      <c r="AE565" s="51" t="str">
        <f t="shared" ref="AE565" si="2591">+IF(Q566&gt;Q565,"SUPERADA",IF(Q566=Q565,"EQUILIBRADA",IF(Q566&lt;Q565,"PARA MEJORAR")))</f>
        <v>EQUILIBRADA</v>
      </c>
      <c r="AF565" s="51" t="str">
        <f>IF(COUNTIF(AE565:AE572,"PARA MEJORAR")&gt;=1,"PARA MEJORAR","BIEN")</f>
        <v>BIEN</v>
      </c>
      <c r="AG565" s="79"/>
      <c r="AH565" s="587"/>
      <c r="AI565" s="856"/>
      <c r="AJ565" s="573"/>
      <c r="AK565" s="574"/>
      <c r="AL565" s="574"/>
      <c r="AM565" s="574"/>
      <c r="AN565" s="574"/>
      <c r="AO565" s="575"/>
    </row>
    <row r="566" spans="1:41" ht="39.950000000000003" customHeight="1" thickBot="1" x14ac:dyDescent="0.25">
      <c r="A566" s="843"/>
      <c r="B566" s="844"/>
      <c r="C566" s="909"/>
      <c r="D566" s="910"/>
      <c r="E566" s="847"/>
      <c r="F566" s="848"/>
      <c r="G566" s="932"/>
      <c r="H566" s="933"/>
      <c r="I566" s="934"/>
      <c r="J566" s="934"/>
      <c r="K566" s="852"/>
      <c r="L566" s="892"/>
      <c r="M566" s="854"/>
      <c r="N566" s="65" t="s">
        <v>48</v>
      </c>
      <c r="O566" s="66">
        <v>1</v>
      </c>
      <c r="P566" s="67">
        <v>1</v>
      </c>
      <c r="Q566" s="67">
        <v>1</v>
      </c>
      <c r="R566" s="96">
        <v>0</v>
      </c>
      <c r="S566" s="68">
        <f t="shared" ref="S566" si="2592">SUM(O566:O566)*M565</f>
        <v>0.2</v>
      </c>
      <c r="T566" s="69">
        <f t="shared" ref="T566" si="2593">SUM(P566:P566)*M565</f>
        <v>0.2</v>
      </c>
      <c r="U566" s="69">
        <f t="shared" ref="U566" si="2594">SUM(Q566:Q566)*M565</f>
        <v>0.2</v>
      </c>
      <c r="V566" s="70">
        <f t="shared" ref="V566" si="2595">SUM(R566:R566)*M565</f>
        <v>0</v>
      </c>
      <c r="W566" s="71">
        <f t="shared" si="2446"/>
        <v>0.2</v>
      </c>
      <c r="X566" s="92"/>
      <c r="Y566" s="73"/>
      <c r="Z566" s="74"/>
      <c r="AA566" s="74"/>
      <c r="AB566" s="75"/>
      <c r="AC566" s="76"/>
      <c r="AD566" s="855"/>
      <c r="AE566" s="78"/>
      <c r="AF566" s="79"/>
      <c r="AG566" s="79"/>
      <c r="AH566" s="587"/>
      <c r="AI566" s="856"/>
      <c r="AJ566" s="589"/>
      <c r="AK566" s="590"/>
      <c r="AL566" s="590"/>
      <c r="AM566" s="590"/>
      <c r="AN566" s="590"/>
      <c r="AO566" s="591"/>
    </row>
    <row r="567" spans="1:41" ht="39.950000000000003" customHeight="1" x14ac:dyDescent="0.2">
      <c r="A567" s="843"/>
      <c r="B567" s="844"/>
      <c r="C567" s="909"/>
      <c r="D567" s="910"/>
      <c r="E567" s="847"/>
      <c r="F567" s="848"/>
      <c r="G567" s="932"/>
      <c r="H567" s="933"/>
      <c r="I567" s="934"/>
      <c r="J567" s="934"/>
      <c r="K567" s="852"/>
      <c r="L567" s="892" t="s">
        <v>661</v>
      </c>
      <c r="M567" s="854">
        <v>0.2</v>
      </c>
      <c r="N567" s="36" t="s">
        <v>42</v>
      </c>
      <c r="O567" s="791">
        <v>0</v>
      </c>
      <c r="P567" s="792">
        <v>0.5</v>
      </c>
      <c r="Q567" s="792">
        <v>1</v>
      </c>
      <c r="R567" s="793">
        <v>1</v>
      </c>
      <c r="S567" s="88">
        <f t="shared" ref="S567" si="2596">SUM(O567:O567)*M567</f>
        <v>0</v>
      </c>
      <c r="T567" s="89">
        <f t="shared" ref="T567" si="2597">SUM(P567:P567)*M567</f>
        <v>0.1</v>
      </c>
      <c r="U567" s="89">
        <f t="shared" ref="U567" si="2598">SUM(Q567:Q567)*M567</f>
        <v>0.2</v>
      </c>
      <c r="V567" s="90">
        <f t="shared" ref="V567" si="2599">SUM(R567:R567)*M567</f>
        <v>0.2</v>
      </c>
      <c r="W567" s="91">
        <f t="shared" si="2446"/>
        <v>0.2</v>
      </c>
      <c r="X567" s="92"/>
      <c r="Y567" s="73"/>
      <c r="Z567" s="74"/>
      <c r="AA567" s="74"/>
      <c r="AB567" s="75"/>
      <c r="AC567" s="76"/>
      <c r="AD567" s="855"/>
      <c r="AE567" s="51" t="str">
        <f t="shared" ref="AE567" si="2600">+IF(Q568&gt;Q567,"SUPERADA",IF(Q568=Q567,"EQUILIBRADA",IF(Q568&lt;Q567,"PARA MEJORAR")))</f>
        <v>EQUILIBRADA</v>
      </c>
      <c r="AF567" s="79"/>
      <c r="AG567" s="79"/>
      <c r="AH567" s="587"/>
      <c r="AI567" s="856"/>
      <c r="AJ567" s="589"/>
      <c r="AK567" s="590"/>
      <c r="AL567" s="590"/>
      <c r="AM567" s="590"/>
      <c r="AN567" s="590"/>
      <c r="AO567" s="591"/>
    </row>
    <row r="568" spans="1:41" ht="39.950000000000003" customHeight="1" thickBot="1" x14ac:dyDescent="0.25">
      <c r="A568" s="843"/>
      <c r="B568" s="844"/>
      <c r="C568" s="909"/>
      <c r="D568" s="910"/>
      <c r="E568" s="847"/>
      <c r="F568" s="848"/>
      <c r="G568" s="932"/>
      <c r="H568" s="933"/>
      <c r="I568" s="934"/>
      <c r="J568" s="934"/>
      <c r="K568" s="852"/>
      <c r="L568" s="892"/>
      <c r="M568" s="854"/>
      <c r="N568" s="65" t="s">
        <v>48</v>
      </c>
      <c r="O568" s="66">
        <v>0</v>
      </c>
      <c r="P568" s="67">
        <v>0.5</v>
      </c>
      <c r="Q568" s="67">
        <v>1</v>
      </c>
      <c r="R568" s="96">
        <v>0</v>
      </c>
      <c r="S568" s="68">
        <f t="shared" ref="S568" si="2601">SUM(O568:O568)*M567</f>
        <v>0</v>
      </c>
      <c r="T568" s="69">
        <f t="shared" ref="T568" si="2602">SUM(P568:P568)*M567</f>
        <v>0.1</v>
      </c>
      <c r="U568" s="69">
        <f t="shared" ref="U568" si="2603">SUM(Q568:Q568)*M567</f>
        <v>0.2</v>
      </c>
      <c r="V568" s="70">
        <f t="shared" ref="V568" si="2604">SUM(R568:R568)*M567</f>
        <v>0</v>
      </c>
      <c r="W568" s="71">
        <f t="shared" si="2446"/>
        <v>0.2</v>
      </c>
      <c r="X568" s="92"/>
      <c r="Y568" s="73"/>
      <c r="Z568" s="74"/>
      <c r="AA568" s="74"/>
      <c r="AB568" s="75"/>
      <c r="AC568" s="76"/>
      <c r="AD568" s="855"/>
      <c r="AE568" s="78"/>
      <c r="AF568" s="79"/>
      <c r="AG568" s="79"/>
      <c r="AH568" s="587"/>
      <c r="AI568" s="856"/>
      <c r="AJ568" s="589"/>
      <c r="AK568" s="590"/>
      <c r="AL568" s="590"/>
      <c r="AM568" s="590"/>
      <c r="AN568" s="590"/>
      <c r="AO568" s="591"/>
    </row>
    <row r="569" spans="1:41" ht="39.950000000000003" customHeight="1" x14ac:dyDescent="0.2">
      <c r="A569" s="843"/>
      <c r="B569" s="844"/>
      <c r="C569" s="909"/>
      <c r="D569" s="910"/>
      <c r="E569" s="847"/>
      <c r="F569" s="848"/>
      <c r="G569" s="932"/>
      <c r="H569" s="933"/>
      <c r="I569" s="934"/>
      <c r="J569" s="934"/>
      <c r="K569" s="852"/>
      <c r="L569" s="892" t="s">
        <v>662</v>
      </c>
      <c r="M569" s="854">
        <v>0.4</v>
      </c>
      <c r="N569" s="36" t="s">
        <v>42</v>
      </c>
      <c r="O569" s="791">
        <v>0</v>
      </c>
      <c r="P569" s="792">
        <v>0.5</v>
      </c>
      <c r="Q569" s="792">
        <v>0.8</v>
      </c>
      <c r="R569" s="793">
        <v>1</v>
      </c>
      <c r="S569" s="88">
        <f t="shared" ref="S569" si="2605">SUM(O569:O569)*M569</f>
        <v>0</v>
      </c>
      <c r="T569" s="89">
        <f t="shared" ref="T569" si="2606">SUM(P569:P569)*M569</f>
        <v>0.2</v>
      </c>
      <c r="U569" s="89">
        <f t="shared" ref="U569" si="2607">SUM(Q569:Q569)*M569</f>
        <v>0.32000000000000006</v>
      </c>
      <c r="V569" s="90">
        <f t="shared" ref="V569" si="2608">SUM(R569:R569)*M569</f>
        <v>0.4</v>
      </c>
      <c r="W569" s="91">
        <f t="shared" si="2446"/>
        <v>0.4</v>
      </c>
      <c r="X569" s="92"/>
      <c r="Y569" s="73"/>
      <c r="Z569" s="74"/>
      <c r="AA569" s="74"/>
      <c r="AB569" s="75"/>
      <c r="AC569" s="76"/>
      <c r="AD569" s="855"/>
      <c r="AE569" s="51" t="str">
        <f t="shared" ref="AE569" si="2609">+IF(Q570&gt;Q569,"SUPERADA",IF(Q570=Q569,"EQUILIBRADA",IF(Q570&lt;Q569,"PARA MEJORAR")))</f>
        <v>EQUILIBRADA</v>
      </c>
      <c r="AF569" s="79"/>
      <c r="AG569" s="79"/>
      <c r="AH569" s="587"/>
      <c r="AI569" s="856"/>
      <c r="AJ569" s="589"/>
      <c r="AK569" s="590"/>
      <c r="AL569" s="590"/>
      <c r="AM569" s="590"/>
      <c r="AN569" s="590"/>
      <c r="AO569" s="591"/>
    </row>
    <row r="570" spans="1:41" ht="39.950000000000003" customHeight="1" thickBot="1" x14ac:dyDescent="0.25">
      <c r="A570" s="843"/>
      <c r="B570" s="844"/>
      <c r="C570" s="909"/>
      <c r="D570" s="910"/>
      <c r="E570" s="847"/>
      <c r="F570" s="848"/>
      <c r="G570" s="932"/>
      <c r="H570" s="933"/>
      <c r="I570" s="934"/>
      <c r="J570" s="934"/>
      <c r="K570" s="852"/>
      <c r="L570" s="892"/>
      <c r="M570" s="854"/>
      <c r="N570" s="65" t="s">
        <v>48</v>
      </c>
      <c r="O570" s="66">
        <v>0</v>
      </c>
      <c r="P570" s="67">
        <v>0.5</v>
      </c>
      <c r="Q570" s="67">
        <v>0.8</v>
      </c>
      <c r="R570" s="96">
        <v>0</v>
      </c>
      <c r="S570" s="68">
        <f t="shared" ref="S570" si="2610">SUM(O570:O570)*M569</f>
        <v>0</v>
      </c>
      <c r="T570" s="69">
        <f t="shared" ref="T570" si="2611">SUM(P570:P570)*M569</f>
        <v>0.2</v>
      </c>
      <c r="U570" s="69">
        <f t="shared" ref="U570" si="2612">SUM(Q570:Q570)*M569</f>
        <v>0.32000000000000006</v>
      </c>
      <c r="V570" s="70">
        <f t="shared" ref="V570" si="2613">SUM(R570:R570)*M569</f>
        <v>0</v>
      </c>
      <c r="W570" s="71">
        <f t="shared" si="2446"/>
        <v>0.32000000000000006</v>
      </c>
      <c r="X570" s="92"/>
      <c r="Y570" s="73"/>
      <c r="Z570" s="74"/>
      <c r="AA570" s="74"/>
      <c r="AB570" s="75"/>
      <c r="AC570" s="76"/>
      <c r="AD570" s="855"/>
      <c r="AE570" s="78"/>
      <c r="AF570" s="79"/>
      <c r="AG570" s="79"/>
      <c r="AH570" s="587"/>
      <c r="AI570" s="856"/>
      <c r="AJ570" s="589"/>
      <c r="AK570" s="590"/>
      <c r="AL570" s="590"/>
      <c r="AM570" s="590"/>
      <c r="AN570" s="590"/>
      <c r="AO570" s="591"/>
    </row>
    <row r="571" spans="1:41" ht="39.950000000000003" customHeight="1" x14ac:dyDescent="0.2">
      <c r="A571" s="843"/>
      <c r="B571" s="844"/>
      <c r="C571" s="909"/>
      <c r="D571" s="910"/>
      <c r="E571" s="847"/>
      <c r="F571" s="848"/>
      <c r="G571" s="932"/>
      <c r="H571" s="933"/>
      <c r="I571" s="934"/>
      <c r="J571" s="934"/>
      <c r="K571" s="852"/>
      <c r="L571" s="896" t="s">
        <v>663</v>
      </c>
      <c r="M571" s="854">
        <v>0.2</v>
      </c>
      <c r="N571" s="36" t="s">
        <v>42</v>
      </c>
      <c r="O571" s="791">
        <v>0</v>
      </c>
      <c r="P571" s="792">
        <v>0</v>
      </c>
      <c r="Q571" s="792">
        <v>0.5</v>
      </c>
      <c r="R571" s="793">
        <v>1</v>
      </c>
      <c r="S571" s="88">
        <f t="shared" ref="S571" si="2614">SUM(O571:O571)*M571</f>
        <v>0</v>
      </c>
      <c r="T571" s="89">
        <f t="shared" ref="T571" si="2615">SUM(P571:P571)*M571</f>
        <v>0</v>
      </c>
      <c r="U571" s="89">
        <f t="shared" ref="U571" si="2616">SUM(Q571:Q571)*M571</f>
        <v>0.1</v>
      </c>
      <c r="V571" s="90">
        <f t="shared" ref="V571" si="2617">SUM(R571:R571)*M571</f>
        <v>0.2</v>
      </c>
      <c r="W571" s="91">
        <f t="shared" si="2446"/>
        <v>0.2</v>
      </c>
      <c r="X571" s="92"/>
      <c r="Y571" s="73"/>
      <c r="Z571" s="74"/>
      <c r="AA571" s="74"/>
      <c r="AB571" s="75"/>
      <c r="AC571" s="76"/>
      <c r="AD571" s="855"/>
      <c r="AE571" s="51" t="str">
        <f t="shared" ref="AE571" si="2618">+IF(Q572&gt;Q571,"SUPERADA",IF(Q572=Q571,"EQUILIBRADA",IF(Q572&lt;Q571,"PARA MEJORAR")))</f>
        <v>EQUILIBRADA</v>
      </c>
      <c r="AF571" s="79"/>
      <c r="AG571" s="79"/>
      <c r="AH571" s="587"/>
      <c r="AI571" s="856"/>
      <c r="AJ571" s="589"/>
      <c r="AK571" s="590"/>
      <c r="AL571" s="590"/>
      <c r="AM571" s="590"/>
      <c r="AN571" s="590"/>
      <c r="AO571" s="591"/>
    </row>
    <row r="572" spans="1:41" ht="39.950000000000003" customHeight="1" thickBot="1" x14ac:dyDescent="0.25">
      <c r="A572" s="843"/>
      <c r="B572" s="844"/>
      <c r="C572" s="909"/>
      <c r="D572" s="910"/>
      <c r="E572" s="847"/>
      <c r="F572" s="848"/>
      <c r="G572" s="920"/>
      <c r="H572" s="935"/>
      <c r="I572" s="936"/>
      <c r="J572" s="936"/>
      <c r="K572" s="880"/>
      <c r="L572" s="923"/>
      <c r="M572" s="882"/>
      <c r="N572" s="65" t="s">
        <v>48</v>
      </c>
      <c r="O572" s="106">
        <v>0</v>
      </c>
      <c r="P572" s="107">
        <v>0</v>
      </c>
      <c r="Q572" s="107">
        <v>0.5</v>
      </c>
      <c r="R572" s="108">
        <v>0</v>
      </c>
      <c r="S572" s="109">
        <f t="shared" ref="S572" si="2619">SUM(O572:O572)*M571</f>
        <v>0</v>
      </c>
      <c r="T572" s="110">
        <f t="shared" ref="T572" si="2620">SUM(P572:P572)*M571</f>
        <v>0</v>
      </c>
      <c r="U572" s="110">
        <f t="shared" ref="U572" si="2621">SUM(Q572:Q572)*M571</f>
        <v>0.1</v>
      </c>
      <c r="V572" s="111">
        <f t="shared" ref="V572" si="2622">SUM(R572:R572)*M571</f>
        <v>0</v>
      </c>
      <c r="W572" s="112">
        <f t="shared" si="2446"/>
        <v>0.1</v>
      </c>
      <c r="X572" s="937"/>
      <c r="Y572" s="938"/>
      <c r="Z572" s="939"/>
      <c r="AA572" s="939"/>
      <c r="AB572" s="940"/>
      <c r="AC572" s="76"/>
      <c r="AD572" s="855"/>
      <c r="AE572" s="78"/>
      <c r="AF572" s="79"/>
      <c r="AG572" s="79"/>
      <c r="AH572" s="587"/>
      <c r="AI572" s="856"/>
      <c r="AJ572" s="589"/>
      <c r="AK572" s="590"/>
      <c r="AL572" s="590"/>
      <c r="AM572" s="590"/>
      <c r="AN572" s="590"/>
      <c r="AO572" s="591"/>
    </row>
    <row r="573" spans="1:41" ht="39.950000000000003" customHeight="1" x14ac:dyDescent="0.2">
      <c r="A573" s="843"/>
      <c r="B573" s="844"/>
      <c r="C573" s="909"/>
      <c r="D573" s="910"/>
      <c r="E573" s="847"/>
      <c r="F573" s="848"/>
      <c r="G573" s="905" t="s">
        <v>664</v>
      </c>
      <c r="H573" s="941">
        <v>77</v>
      </c>
      <c r="I573" s="907" t="s">
        <v>665</v>
      </c>
      <c r="J573" s="907" t="s">
        <v>658</v>
      </c>
      <c r="K573" s="838">
        <f>AB573</f>
        <v>0.88</v>
      </c>
      <c r="L573" s="908" t="s">
        <v>666</v>
      </c>
      <c r="M573" s="942">
        <v>0.4</v>
      </c>
      <c r="N573" s="36" t="s">
        <v>42</v>
      </c>
      <c r="O573" s="379">
        <v>1</v>
      </c>
      <c r="P573" s="249">
        <v>1</v>
      </c>
      <c r="Q573" s="249">
        <v>1</v>
      </c>
      <c r="R573" s="251">
        <v>1</v>
      </c>
      <c r="S573" s="41">
        <f t="shared" ref="S573" si="2623">SUM(O573:O573)*M573</f>
        <v>0.4</v>
      </c>
      <c r="T573" s="42">
        <f t="shared" ref="T573" si="2624">SUM(P573:P573)*M573</f>
        <v>0.4</v>
      </c>
      <c r="U573" s="42">
        <f t="shared" ref="U573" si="2625">SUM(Q573:Q573)*M573</f>
        <v>0.4</v>
      </c>
      <c r="V573" s="43">
        <f t="shared" ref="V573" si="2626">SUM(R573:R573)*M573</f>
        <v>0.4</v>
      </c>
      <c r="W573" s="44">
        <f t="shared" si="2446"/>
        <v>0.4</v>
      </c>
      <c r="X573" s="117">
        <f>+S574+S576+S578</f>
        <v>0.4</v>
      </c>
      <c r="Y573" s="46">
        <f>+T574+T576+T578</f>
        <v>0.55000000000000004</v>
      </c>
      <c r="Z573" s="47">
        <f>+U574+U576+U578</f>
        <v>0.88</v>
      </c>
      <c r="AA573" s="47">
        <f>+V574+V576+V578</f>
        <v>0</v>
      </c>
      <c r="AB573" s="48">
        <f>+W574+W576+W578</f>
        <v>0.88</v>
      </c>
      <c r="AC573" s="76"/>
      <c r="AD573" s="855"/>
      <c r="AE573" s="51" t="str">
        <f t="shared" ref="AE573" si="2627">+IF(Q574&gt;Q573,"SUPERADA",IF(Q574=Q573,"EQUILIBRADA",IF(Q574&lt;Q573,"PARA MEJORAR")))</f>
        <v>EQUILIBRADA</v>
      </c>
      <c r="AF573" s="51" t="str">
        <f>IF(COUNTIF(AE573:AE578,"PARA MEJORAR")&gt;=1,"PARA MEJORAR","BIEN")</f>
        <v>BIEN</v>
      </c>
      <c r="AG573" s="79"/>
      <c r="AH573" s="587"/>
      <c r="AI573" s="856"/>
      <c r="AJ573" s="589"/>
      <c r="AK573" s="590"/>
      <c r="AL573" s="590"/>
      <c r="AM573" s="590"/>
      <c r="AN573" s="590"/>
      <c r="AO573" s="591"/>
    </row>
    <row r="574" spans="1:41" ht="39.950000000000003" customHeight="1" thickBot="1" x14ac:dyDescent="0.25">
      <c r="A574" s="843"/>
      <c r="B574" s="844"/>
      <c r="C574" s="909"/>
      <c r="D574" s="910"/>
      <c r="E574" s="847"/>
      <c r="F574" s="848"/>
      <c r="G574" s="911"/>
      <c r="H574" s="943"/>
      <c r="I574" s="913"/>
      <c r="J574" s="913"/>
      <c r="K574" s="852"/>
      <c r="L574" s="944"/>
      <c r="M574" s="945"/>
      <c r="N574" s="65" t="s">
        <v>48</v>
      </c>
      <c r="O574" s="66">
        <v>1</v>
      </c>
      <c r="P574" s="67">
        <v>1</v>
      </c>
      <c r="Q574" s="67">
        <v>1</v>
      </c>
      <c r="R574" s="96">
        <v>0</v>
      </c>
      <c r="S574" s="68">
        <f t="shared" ref="S574" si="2628">SUM(O574:O574)*M573</f>
        <v>0.4</v>
      </c>
      <c r="T574" s="69">
        <f t="shared" ref="T574" si="2629">SUM(P574:P574)*M573</f>
        <v>0.4</v>
      </c>
      <c r="U574" s="69">
        <f t="shared" ref="U574" si="2630">SUM(Q574:Q574)*M573</f>
        <v>0.4</v>
      </c>
      <c r="V574" s="70">
        <f t="shared" ref="V574" si="2631">SUM(R574:R574)*M573</f>
        <v>0</v>
      </c>
      <c r="W574" s="71">
        <f t="shared" si="2446"/>
        <v>0.4</v>
      </c>
      <c r="X574" s="92"/>
      <c r="Y574" s="73"/>
      <c r="Z574" s="74"/>
      <c r="AA574" s="74"/>
      <c r="AB574" s="75"/>
      <c r="AC574" s="76"/>
      <c r="AD574" s="855"/>
      <c r="AE574" s="78"/>
      <c r="AF574" s="79"/>
      <c r="AG574" s="79"/>
      <c r="AH574" s="587"/>
      <c r="AI574" s="856"/>
      <c r="AJ574" s="589"/>
      <c r="AK574" s="590"/>
      <c r="AL574" s="590"/>
      <c r="AM574" s="590"/>
      <c r="AN574" s="590"/>
      <c r="AO574" s="591"/>
    </row>
    <row r="575" spans="1:41" ht="39.950000000000003" customHeight="1" x14ac:dyDescent="0.2">
      <c r="A575" s="843"/>
      <c r="B575" s="844"/>
      <c r="C575" s="909"/>
      <c r="D575" s="910"/>
      <c r="E575" s="847"/>
      <c r="F575" s="848"/>
      <c r="G575" s="911"/>
      <c r="H575" s="943"/>
      <c r="I575" s="913"/>
      <c r="J575" s="913"/>
      <c r="K575" s="852"/>
      <c r="L575" s="946" t="s">
        <v>667</v>
      </c>
      <c r="M575" s="947">
        <v>0.3</v>
      </c>
      <c r="N575" s="36" t="s">
        <v>42</v>
      </c>
      <c r="O575" s="791">
        <v>0</v>
      </c>
      <c r="P575" s="792">
        <v>0.5</v>
      </c>
      <c r="Q575" s="792">
        <v>0.8</v>
      </c>
      <c r="R575" s="793">
        <v>1</v>
      </c>
      <c r="S575" s="88">
        <f t="shared" ref="S575" si="2632">SUM(O575:O575)*M575</f>
        <v>0</v>
      </c>
      <c r="T575" s="89">
        <f t="shared" ref="T575" si="2633">SUM(P575:P575)*M575</f>
        <v>0.15</v>
      </c>
      <c r="U575" s="89">
        <f t="shared" ref="U575" si="2634">SUM(Q575:Q575)*M575</f>
        <v>0.24</v>
      </c>
      <c r="V575" s="90">
        <f t="shared" ref="V575" si="2635">SUM(R575:R575)*M575</f>
        <v>0.3</v>
      </c>
      <c r="W575" s="91">
        <f t="shared" si="2446"/>
        <v>0.3</v>
      </c>
      <c r="X575" s="92"/>
      <c r="Y575" s="73"/>
      <c r="Z575" s="74"/>
      <c r="AA575" s="74"/>
      <c r="AB575" s="75"/>
      <c r="AC575" s="76"/>
      <c r="AD575" s="855"/>
      <c r="AE575" s="51" t="str">
        <f t="shared" ref="AE575" si="2636">+IF(Q576&gt;Q575,"SUPERADA",IF(Q576=Q575,"EQUILIBRADA",IF(Q576&lt;Q575,"PARA MEJORAR")))</f>
        <v>EQUILIBRADA</v>
      </c>
      <c r="AF575" s="79"/>
      <c r="AG575" s="79"/>
      <c r="AH575" s="587"/>
      <c r="AI575" s="856"/>
      <c r="AJ575" s="589"/>
      <c r="AK575" s="590"/>
      <c r="AL575" s="590"/>
      <c r="AM575" s="590"/>
      <c r="AN575" s="590"/>
      <c r="AO575" s="591"/>
    </row>
    <row r="576" spans="1:41" ht="39.950000000000003" customHeight="1" thickBot="1" x14ac:dyDescent="0.25">
      <c r="A576" s="843"/>
      <c r="B576" s="844"/>
      <c r="C576" s="909"/>
      <c r="D576" s="910"/>
      <c r="E576" s="847"/>
      <c r="F576" s="848"/>
      <c r="G576" s="911"/>
      <c r="H576" s="943"/>
      <c r="I576" s="913"/>
      <c r="J576" s="913"/>
      <c r="K576" s="852"/>
      <c r="L576" s="944"/>
      <c r="M576" s="945"/>
      <c r="N576" s="65" t="s">
        <v>48</v>
      </c>
      <c r="O576" s="66">
        <v>0</v>
      </c>
      <c r="P576" s="67">
        <v>0.5</v>
      </c>
      <c r="Q576" s="67">
        <v>0.8</v>
      </c>
      <c r="R576" s="96">
        <v>0</v>
      </c>
      <c r="S576" s="68">
        <f t="shared" ref="S576" si="2637">SUM(O576:O576)*M575</f>
        <v>0</v>
      </c>
      <c r="T576" s="69">
        <f t="shared" ref="T576" si="2638">SUM(P576:P576)*M575</f>
        <v>0.15</v>
      </c>
      <c r="U576" s="69">
        <f t="shared" ref="U576" si="2639">SUM(Q576:Q576)*M575</f>
        <v>0.24</v>
      </c>
      <c r="V576" s="70">
        <f t="shared" ref="V576" si="2640">SUM(R576:R576)*M575</f>
        <v>0</v>
      </c>
      <c r="W576" s="71">
        <f t="shared" si="2446"/>
        <v>0.24</v>
      </c>
      <c r="X576" s="92"/>
      <c r="Y576" s="73"/>
      <c r="Z576" s="74"/>
      <c r="AA576" s="74"/>
      <c r="AB576" s="75"/>
      <c r="AC576" s="76"/>
      <c r="AD576" s="855"/>
      <c r="AE576" s="78"/>
      <c r="AF576" s="79"/>
      <c r="AG576" s="79"/>
      <c r="AH576" s="587"/>
      <c r="AI576" s="856"/>
      <c r="AJ576" s="589"/>
      <c r="AK576" s="590"/>
      <c r="AL576" s="590"/>
      <c r="AM576" s="590"/>
      <c r="AN576" s="590"/>
      <c r="AO576" s="591"/>
    </row>
    <row r="577" spans="1:41" ht="39.950000000000003" customHeight="1" x14ac:dyDescent="0.2">
      <c r="A577" s="843"/>
      <c r="B577" s="844"/>
      <c r="C577" s="909"/>
      <c r="D577" s="910"/>
      <c r="E577" s="847"/>
      <c r="F577" s="848"/>
      <c r="G577" s="911"/>
      <c r="H577" s="943"/>
      <c r="I577" s="913"/>
      <c r="J577" s="913"/>
      <c r="K577" s="852"/>
      <c r="L577" s="946" t="s">
        <v>668</v>
      </c>
      <c r="M577" s="947">
        <v>0.3</v>
      </c>
      <c r="N577" s="36" t="s">
        <v>42</v>
      </c>
      <c r="O577" s="791">
        <v>0</v>
      </c>
      <c r="P577" s="792">
        <v>0</v>
      </c>
      <c r="Q577" s="792">
        <v>0.8</v>
      </c>
      <c r="R577" s="793">
        <v>1</v>
      </c>
      <c r="S577" s="88">
        <f t="shared" ref="S577" si="2641">SUM(O577:O577)*M577</f>
        <v>0</v>
      </c>
      <c r="T577" s="89">
        <f t="shared" ref="T577" si="2642">SUM(P577:P577)*M577</f>
        <v>0</v>
      </c>
      <c r="U577" s="89">
        <f t="shared" ref="U577" si="2643">SUM(Q577:Q577)*M577</f>
        <v>0.24</v>
      </c>
      <c r="V577" s="90">
        <f t="shared" ref="V577" si="2644">SUM(R577:R577)*M577</f>
        <v>0.3</v>
      </c>
      <c r="W577" s="91">
        <f t="shared" si="2446"/>
        <v>0.3</v>
      </c>
      <c r="X577" s="92"/>
      <c r="Y577" s="73"/>
      <c r="Z577" s="74"/>
      <c r="AA577" s="74"/>
      <c r="AB577" s="75"/>
      <c r="AC577" s="76"/>
      <c r="AD577" s="855"/>
      <c r="AE577" s="51" t="str">
        <f t="shared" ref="AE577" si="2645">+IF(Q578&gt;Q577,"SUPERADA",IF(Q578=Q577,"EQUILIBRADA",IF(Q578&lt;Q577,"PARA MEJORAR")))</f>
        <v>EQUILIBRADA</v>
      </c>
      <c r="AF577" s="79"/>
      <c r="AG577" s="79"/>
      <c r="AH577" s="587"/>
      <c r="AI577" s="856"/>
      <c r="AJ577" s="589"/>
      <c r="AK577" s="590"/>
      <c r="AL577" s="590"/>
      <c r="AM577" s="590"/>
      <c r="AN577" s="590"/>
      <c r="AO577" s="591"/>
    </row>
    <row r="578" spans="1:41" ht="39.950000000000003" customHeight="1" thickBot="1" x14ac:dyDescent="0.25">
      <c r="A578" s="843"/>
      <c r="B578" s="844"/>
      <c r="C578" s="909"/>
      <c r="D578" s="910"/>
      <c r="E578" s="847"/>
      <c r="F578" s="848"/>
      <c r="G578" s="948"/>
      <c r="H578" s="949"/>
      <c r="I578" s="922"/>
      <c r="J578" s="922"/>
      <c r="K578" s="880"/>
      <c r="L578" s="923"/>
      <c r="M578" s="950"/>
      <c r="N578" s="65" t="s">
        <v>48</v>
      </c>
      <c r="O578" s="106">
        <v>0</v>
      </c>
      <c r="P578" s="107">
        <v>0</v>
      </c>
      <c r="Q578" s="107">
        <v>0.8</v>
      </c>
      <c r="R578" s="108">
        <v>0</v>
      </c>
      <c r="S578" s="109">
        <f t="shared" ref="S578" si="2646">SUM(O578:O578)*M577</f>
        <v>0</v>
      </c>
      <c r="T578" s="110">
        <f t="shared" ref="T578" si="2647">SUM(P578:P578)*M577</f>
        <v>0</v>
      </c>
      <c r="U578" s="110">
        <f t="shared" ref="U578" si="2648">SUM(Q578:Q578)*M577</f>
        <v>0.24</v>
      </c>
      <c r="V578" s="111">
        <f t="shared" ref="V578" si="2649">SUM(R578:R578)*M577</f>
        <v>0</v>
      </c>
      <c r="W578" s="112">
        <f t="shared" si="2446"/>
        <v>0.24</v>
      </c>
      <c r="X578" s="92"/>
      <c r="Y578" s="73"/>
      <c r="Z578" s="74"/>
      <c r="AA578" s="74"/>
      <c r="AB578" s="75"/>
      <c r="AC578" s="76"/>
      <c r="AD578" s="855"/>
      <c r="AE578" s="78"/>
      <c r="AF578" s="78"/>
      <c r="AG578" s="79"/>
      <c r="AH578" s="587"/>
      <c r="AI578" s="856"/>
      <c r="AJ578" s="589"/>
      <c r="AK578" s="590"/>
      <c r="AL578" s="590"/>
      <c r="AM578" s="590"/>
      <c r="AN578" s="590"/>
      <c r="AO578" s="591"/>
    </row>
    <row r="579" spans="1:41" ht="39.950000000000003" customHeight="1" x14ac:dyDescent="0.2">
      <c r="A579" s="843"/>
      <c r="B579" s="844"/>
      <c r="C579" s="909"/>
      <c r="D579" s="910"/>
      <c r="E579" s="847"/>
      <c r="F579" s="848"/>
      <c r="G579" s="905" t="s">
        <v>669</v>
      </c>
      <c r="H579" s="906">
        <v>78</v>
      </c>
      <c r="I579" s="907" t="s">
        <v>670</v>
      </c>
      <c r="J579" s="907" t="s">
        <v>671</v>
      </c>
      <c r="K579" s="838">
        <f>AB579</f>
        <v>0.69000000000000006</v>
      </c>
      <c r="L579" s="908" t="s">
        <v>672</v>
      </c>
      <c r="M579" s="942">
        <v>0.3</v>
      </c>
      <c r="N579" s="36" t="s">
        <v>42</v>
      </c>
      <c r="O579" s="379">
        <v>1</v>
      </c>
      <c r="P579" s="249">
        <v>1</v>
      </c>
      <c r="Q579" s="249">
        <v>1</v>
      </c>
      <c r="R579" s="251">
        <v>1</v>
      </c>
      <c r="S579" s="41">
        <f t="shared" ref="S579" si="2650">SUM(O579:O579)*M579</f>
        <v>0.3</v>
      </c>
      <c r="T579" s="42">
        <f t="shared" ref="T579" si="2651">SUM(P579:P579)*M579</f>
        <v>0.3</v>
      </c>
      <c r="U579" s="42">
        <f t="shared" ref="U579" si="2652">SUM(Q579:Q579)*M579</f>
        <v>0.3</v>
      </c>
      <c r="V579" s="43">
        <f t="shared" ref="V579" si="2653">SUM(R579:R579)*M579</f>
        <v>0.3</v>
      </c>
      <c r="W579" s="44">
        <f t="shared" si="2446"/>
        <v>0.3</v>
      </c>
      <c r="X579" s="117">
        <f>+S580+S582+S584</f>
        <v>0.32000000000000006</v>
      </c>
      <c r="Y579" s="46">
        <f>+T580+T582+T584</f>
        <v>0.55000000000000004</v>
      </c>
      <c r="Z579" s="47">
        <f>+U580+U582+U584</f>
        <v>0.69000000000000006</v>
      </c>
      <c r="AA579" s="47">
        <f>+V580+V582+V584</f>
        <v>0</v>
      </c>
      <c r="AB579" s="48">
        <f>+W580+W582+W584</f>
        <v>0.69000000000000006</v>
      </c>
      <c r="AC579" s="76"/>
      <c r="AD579" s="855"/>
      <c r="AE579" s="51" t="str">
        <f t="shared" ref="AE579" si="2654">+IF(Q580&gt;Q579,"SUPERADA",IF(Q580=Q579,"EQUILIBRADA",IF(Q580&lt;Q579,"PARA MEJORAR")))</f>
        <v>EQUILIBRADA</v>
      </c>
      <c r="AF579" s="51" t="str">
        <f>IF(COUNTIF(AE579:AE584,"PARA MEJORAR")&gt;=1,"PARA MEJORAR","BIEN")</f>
        <v>BIEN</v>
      </c>
      <c r="AG579" s="79"/>
      <c r="AH579" s="587"/>
      <c r="AI579" s="856"/>
      <c r="AJ579" s="589"/>
      <c r="AK579" s="590"/>
      <c r="AL579" s="590"/>
      <c r="AM579" s="590"/>
      <c r="AN579" s="590"/>
      <c r="AO579" s="591"/>
    </row>
    <row r="580" spans="1:41" ht="54.95" customHeight="1" thickBot="1" x14ac:dyDescent="0.25">
      <c r="A580" s="843"/>
      <c r="B580" s="844"/>
      <c r="C580" s="909"/>
      <c r="D580" s="910"/>
      <c r="E580" s="847"/>
      <c r="F580" s="848"/>
      <c r="G580" s="911"/>
      <c r="H580" s="912"/>
      <c r="I580" s="913"/>
      <c r="J580" s="913"/>
      <c r="K580" s="852"/>
      <c r="L580" s="897"/>
      <c r="M580" s="898"/>
      <c r="N580" s="65" t="s">
        <v>48</v>
      </c>
      <c r="O580" s="66">
        <v>0.7</v>
      </c>
      <c r="P580" s="67">
        <v>1</v>
      </c>
      <c r="Q580" s="67">
        <v>1</v>
      </c>
      <c r="R580" s="96">
        <v>0</v>
      </c>
      <c r="S580" s="68">
        <f t="shared" ref="S580" si="2655">SUM(O580:O580)*M579</f>
        <v>0.21</v>
      </c>
      <c r="T580" s="69">
        <f t="shared" ref="T580" si="2656">SUM(P580:P580)*M579</f>
        <v>0.3</v>
      </c>
      <c r="U580" s="69">
        <f t="shared" ref="U580" si="2657">SUM(Q580:Q580)*M579</f>
        <v>0.3</v>
      </c>
      <c r="V580" s="70">
        <f t="shared" ref="V580" si="2658">SUM(R580:R580)*M579</f>
        <v>0</v>
      </c>
      <c r="W580" s="71">
        <f t="shared" si="2446"/>
        <v>0.3</v>
      </c>
      <c r="X580" s="92"/>
      <c r="Y580" s="73"/>
      <c r="Z580" s="74"/>
      <c r="AA580" s="74"/>
      <c r="AB580" s="75"/>
      <c r="AC580" s="76"/>
      <c r="AD580" s="855"/>
      <c r="AE580" s="78"/>
      <c r="AF580" s="79"/>
      <c r="AG580" s="79"/>
      <c r="AH580" s="587"/>
      <c r="AI580" s="856"/>
      <c r="AJ580" s="589"/>
      <c r="AK580" s="590"/>
      <c r="AL580" s="590"/>
      <c r="AM580" s="590"/>
      <c r="AN580" s="590"/>
      <c r="AO580" s="591"/>
    </row>
    <row r="581" spans="1:41" ht="39.950000000000003" customHeight="1" x14ac:dyDescent="0.2">
      <c r="A581" s="843"/>
      <c r="B581" s="844"/>
      <c r="C581" s="909"/>
      <c r="D581" s="910"/>
      <c r="E581" s="847"/>
      <c r="F581" s="848"/>
      <c r="G581" s="911"/>
      <c r="H581" s="912"/>
      <c r="I581" s="913"/>
      <c r="J581" s="913"/>
      <c r="K581" s="852"/>
      <c r="L581" s="914" t="s">
        <v>673</v>
      </c>
      <c r="M581" s="868">
        <v>0.4</v>
      </c>
      <c r="N581" s="36" t="s">
        <v>42</v>
      </c>
      <c r="O581" s="791">
        <v>0.2</v>
      </c>
      <c r="P581" s="792">
        <v>0.4</v>
      </c>
      <c r="Q581" s="792">
        <v>0.6</v>
      </c>
      <c r="R581" s="793">
        <v>1</v>
      </c>
      <c r="S581" s="88">
        <f t="shared" ref="S581" si="2659">SUM(O581:O581)*M581</f>
        <v>8.0000000000000016E-2</v>
      </c>
      <c r="T581" s="89">
        <f t="shared" ref="T581" si="2660">SUM(P581:P581)*M581</f>
        <v>0.16000000000000003</v>
      </c>
      <c r="U581" s="89">
        <f t="shared" ref="U581" si="2661">SUM(Q581:Q581)*M581</f>
        <v>0.24</v>
      </c>
      <c r="V581" s="90">
        <f t="shared" ref="V581" si="2662">SUM(R581:R581)*M581</f>
        <v>0.4</v>
      </c>
      <c r="W581" s="91">
        <f t="shared" si="2446"/>
        <v>0.4</v>
      </c>
      <c r="X581" s="92"/>
      <c r="Y581" s="73"/>
      <c r="Z581" s="74"/>
      <c r="AA581" s="74"/>
      <c r="AB581" s="75"/>
      <c r="AC581" s="76"/>
      <c r="AD581" s="855"/>
      <c r="AE581" s="51" t="str">
        <f t="shared" ref="AE581" si="2663">+IF(Q582&gt;Q581,"SUPERADA",IF(Q582=Q581,"EQUILIBRADA",IF(Q582&lt;Q581,"PARA MEJORAR")))</f>
        <v>EQUILIBRADA</v>
      </c>
      <c r="AF581" s="79"/>
      <c r="AG581" s="79"/>
      <c r="AH581" s="587"/>
      <c r="AI581" s="856"/>
      <c r="AJ581" s="589"/>
      <c r="AK581" s="590"/>
      <c r="AL581" s="590"/>
      <c r="AM581" s="590"/>
      <c r="AN581" s="590"/>
      <c r="AO581" s="591"/>
    </row>
    <row r="582" spans="1:41" ht="39.950000000000003" customHeight="1" thickBot="1" x14ac:dyDescent="0.25">
      <c r="A582" s="843"/>
      <c r="B582" s="844"/>
      <c r="C582" s="909"/>
      <c r="D582" s="910"/>
      <c r="E582" s="847"/>
      <c r="F582" s="848"/>
      <c r="G582" s="911"/>
      <c r="H582" s="912"/>
      <c r="I582" s="913"/>
      <c r="J582" s="913"/>
      <c r="K582" s="852"/>
      <c r="L582" s="897"/>
      <c r="M582" s="898"/>
      <c r="N582" s="65" t="s">
        <v>48</v>
      </c>
      <c r="O582" s="66">
        <v>0.2</v>
      </c>
      <c r="P582" s="67">
        <v>0.4</v>
      </c>
      <c r="Q582" s="67">
        <v>0.6</v>
      </c>
      <c r="R582" s="96">
        <v>0</v>
      </c>
      <c r="S582" s="68">
        <f t="shared" ref="S582" si="2664">SUM(O582:O582)*M581</f>
        <v>8.0000000000000016E-2</v>
      </c>
      <c r="T582" s="69">
        <f t="shared" ref="T582" si="2665">SUM(P582:P582)*M581</f>
        <v>0.16000000000000003</v>
      </c>
      <c r="U582" s="69">
        <f t="shared" ref="U582" si="2666">SUM(Q582:Q582)*M581</f>
        <v>0.24</v>
      </c>
      <c r="V582" s="70">
        <f t="shared" ref="V582" si="2667">SUM(R582:R582)*M581</f>
        <v>0</v>
      </c>
      <c r="W582" s="71">
        <f t="shared" si="2446"/>
        <v>0.24</v>
      </c>
      <c r="X582" s="92"/>
      <c r="Y582" s="73"/>
      <c r="Z582" s="74"/>
      <c r="AA582" s="74"/>
      <c r="AB582" s="75"/>
      <c r="AC582" s="76"/>
      <c r="AD582" s="855"/>
      <c r="AE582" s="78"/>
      <c r="AF582" s="79"/>
      <c r="AG582" s="79"/>
      <c r="AH582" s="587"/>
      <c r="AI582" s="856"/>
      <c r="AJ582" s="589"/>
      <c r="AK582" s="590"/>
      <c r="AL582" s="590"/>
      <c r="AM582" s="590"/>
      <c r="AN582" s="590"/>
      <c r="AO582" s="591"/>
    </row>
    <row r="583" spans="1:41" ht="39.950000000000003" customHeight="1" x14ac:dyDescent="0.2">
      <c r="A583" s="843"/>
      <c r="B583" s="844"/>
      <c r="C583" s="909"/>
      <c r="D583" s="910"/>
      <c r="E583" s="847"/>
      <c r="F583" s="848"/>
      <c r="G583" s="911"/>
      <c r="H583" s="912"/>
      <c r="I583" s="913"/>
      <c r="J583" s="913"/>
      <c r="K583" s="852"/>
      <c r="L583" s="914" t="s">
        <v>674</v>
      </c>
      <c r="M583" s="951">
        <v>0.3</v>
      </c>
      <c r="N583" s="36" t="s">
        <v>42</v>
      </c>
      <c r="O583" s="791">
        <v>0.2</v>
      </c>
      <c r="P583" s="792">
        <v>0.3</v>
      </c>
      <c r="Q583" s="792">
        <v>0.5</v>
      </c>
      <c r="R583" s="793">
        <v>1</v>
      </c>
      <c r="S583" s="88">
        <f t="shared" ref="S583" si="2668">SUM(O583:O583)*M583</f>
        <v>0.06</v>
      </c>
      <c r="T583" s="89">
        <f t="shared" ref="T583" si="2669">SUM(P583:P583)*M583</f>
        <v>0.09</v>
      </c>
      <c r="U583" s="89">
        <f t="shared" ref="U583" si="2670">SUM(Q583:Q583)*M583</f>
        <v>0.15</v>
      </c>
      <c r="V583" s="90">
        <f t="shared" ref="V583" si="2671">SUM(R583:R583)*M583</f>
        <v>0.3</v>
      </c>
      <c r="W583" s="91">
        <f t="shared" si="2446"/>
        <v>0.3</v>
      </c>
      <c r="X583" s="92"/>
      <c r="Y583" s="73"/>
      <c r="Z583" s="74"/>
      <c r="AA583" s="74"/>
      <c r="AB583" s="75"/>
      <c r="AC583" s="76"/>
      <c r="AD583" s="855"/>
      <c r="AE583" s="51" t="str">
        <f t="shared" ref="AE583" si="2672">+IF(Q584&gt;Q583,"SUPERADA",IF(Q584=Q583,"EQUILIBRADA",IF(Q584&lt;Q583,"PARA MEJORAR")))</f>
        <v>EQUILIBRADA</v>
      </c>
      <c r="AF583" s="79"/>
      <c r="AG583" s="79"/>
      <c r="AH583" s="587"/>
      <c r="AI583" s="856"/>
      <c r="AJ583" s="589"/>
      <c r="AK583" s="590"/>
      <c r="AL583" s="590"/>
      <c r="AM583" s="590"/>
      <c r="AN583" s="590"/>
      <c r="AO583" s="591"/>
    </row>
    <row r="584" spans="1:41" ht="39.950000000000003" customHeight="1" thickBot="1" x14ac:dyDescent="0.25">
      <c r="A584" s="843"/>
      <c r="B584" s="844"/>
      <c r="C584" s="909"/>
      <c r="D584" s="910"/>
      <c r="E584" s="847"/>
      <c r="F584" s="848"/>
      <c r="G584" s="948"/>
      <c r="H584" s="921"/>
      <c r="I584" s="922"/>
      <c r="J584" s="922"/>
      <c r="K584" s="880"/>
      <c r="L584" s="923"/>
      <c r="M584" s="950"/>
      <c r="N584" s="65" t="s">
        <v>48</v>
      </c>
      <c r="O584" s="106">
        <v>0.1</v>
      </c>
      <c r="P584" s="107">
        <v>0.3</v>
      </c>
      <c r="Q584" s="107">
        <v>0.5</v>
      </c>
      <c r="R584" s="108">
        <v>0</v>
      </c>
      <c r="S584" s="109">
        <f t="shared" ref="S584" si="2673">SUM(O584:O584)*M583</f>
        <v>0.03</v>
      </c>
      <c r="T584" s="110">
        <f t="shared" ref="T584" si="2674">SUM(P584:P584)*M583</f>
        <v>0.09</v>
      </c>
      <c r="U584" s="110">
        <f t="shared" ref="U584" si="2675">SUM(Q584:Q584)*M583</f>
        <v>0.15</v>
      </c>
      <c r="V584" s="111">
        <f t="shared" ref="V584" si="2676">SUM(R584:R584)*M583</f>
        <v>0</v>
      </c>
      <c r="W584" s="112">
        <f t="shared" si="2446"/>
        <v>0.15</v>
      </c>
      <c r="X584" s="92"/>
      <c r="Y584" s="73"/>
      <c r="Z584" s="74"/>
      <c r="AA584" s="74"/>
      <c r="AB584" s="75"/>
      <c r="AC584" s="76"/>
      <c r="AD584" s="929"/>
      <c r="AE584" s="78"/>
      <c r="AF584" s="78"/>
      <c r="AG584" s="79"/>
      <c r="AH584" s="587"/>
      <c r="AI584" s="856"/>
      <c r="AJ584" s="589"/>
      <c r="AK584" s="590"/>
      <c r="AL584" s="590"/>
      <c r="AM584" s="590"/>
      <c r="AN584" s="590"/>
      <c r="AO584" s="591"/>
    </row>
    <row r="585" spans="1:41" ht="39.950000000000003" customHeight="1" x14ac:dyDescent="0.2">
      <c r="A585" s="843"/>
      <c r="B585" s="844"/>
      <c r="C585" s="909"/>
      <c r="D585" s="910"/>
      <c r="E585" s="847"/>
      <c r="F585" s="848"/>
      <c r="G585" s="915" t="s">
        <v>675</v>
      </c>
      <c r="H585" s="836">
        <v>79</v>
      </c>
      <c r="I585" s="931" t="s">
        <v>676</v>
      </c>
      <c r="J585" s="931" t="s">
        <v>658</v>
      </c>
      <c r="K585" s="838">
        <f>AB585</f>
        <v>0.75600000000000001</v>
      </c>
      <c r="L585" s="886" t="s">
        <v>677</v>
      </c>
      <c r="M585" s="840">
        <v>0.2</v>
      </c>
      <c r="N585" s="36" t="s">
        <v>42</v>
      </c>
      <c r="O585" s="379">
        <v>1</v>
      </c>
      <c r="P585" s="249">
        <v>1</v>
      </c>
      <c r="Q585" s="249">
        <v>1</v>
      </c>
      <c r="R585" s="251">
        <v>1</v>
      </c>
      <c r="S585" s="41">
        <f t="shared" ref="S585" si="2677">SUM(O585:O585)*M585</f>
        <v>0.2</v>
      </c>
      <c r="T585" s="42">
        <f t="shared" ref="T585" si="2678">SUM(P585:P585)*M585</f>
        <v>0.2</v>
      </c>
      <c r="U585" s="42">
        <f t="shared" ref="U585" si="2679">SUM(Q585:Q585)*M585</f>
        <v>0.2</v>
      </c>
      <c r="V585" s="43">
        <f t="shared" ref="V585" si="2680">SUM(R585:R585)*M585</f>
        <v>0.2</v>
      </c>
      <c r="W585" s="44">
        <f t="shared" si="2446"/>
        <v>0.2</v>
      </c>
      <c r="X585" s="117">
        <f>+S586+S588+S590+S592</f>
        <v>0.4</v>
      </c>
      <c r="Y585" s="46">
        <f>+T586+T588+T590+T592</f>
        <v>0.51600000000000001</v>
      </c>
      <c r="Z585" s="47">
        <f>+U586+U588+U590+U592</f>
        <v>0.75600000000000001</v>
      </c>
      <c r="AA585" s="47">
        <f>+V586+V588+V590+V592</f>
        <v>0</v>
      </c>
      <c r="AB585" s="48">
        <f>+W586+W588+W590+W592</f>
        <v>0.75600000000000001</v>
      </c>
      <c r="AC585" s="76"/>
      <c r="AD585" s="841" t="s">
        <v>678</v>
      </c>
      <c r="AE585" s="51" t="str">
        <f t="shared" ref="AE585" si="2681">+IF(Q586&gt;Q585,"SUPERADA",IF(Q586=Q585,"EQUILIBRADA",IF(Q586&lt;Q585,"PARA MEJORAR")))</f>
        <v>EQUILIBRADA</v>
      </c>
      <c r="AF585" s="51" t="str">
        <f>IF(COUNTIF(AE585:AE592,"PARA MEJORAR")&gt;=1,"PARA MEJORAR","BIEN")</f>
        <v>BIEN</v>
      </c>
      <c r="AG585" s="79"/>
      <c r="AH585" s="587"/>
      <c r="AI585" s="856"/>
      <c r="AJ585" s="573"/>
      <c r="AK585" s="574"/>
      <c r="AL585" s="574"/>
      <c r="AM585" s="574"/>
      <c r="AN585" s="574"/>
      <c r="AO585" s="575"/>
    </row>
    <row r="586" spans="1:41" ht="39.950000000000003" customHeight="1" thickBot="1" x14ac:dyDescent="0.25">
      <c r="A586" s="843"/>
      <c r="B586" s="844"/>
      <c r="C586" s="909"/>
      <c r="D586" s="910"/>
      <c r="E586" s="847"/>
      <c r="F586" s="848"/>
      <c r="G586" s="932"/>
      <c r="H586" s="850"/>
      <c r="I586" s="934"/>
      <c r="J586" s="934"/>
      <c r="K586" s="852"/>
      <c r="L586" s="892"/>
      <c r="M586" s="854"/>
      <c r="N586" s="65" t="s">
        <v>48</v>
      </c>
      <c r="O586" s="66">
        <v>1</v>
      </c>
      <c r="P586" s="67">
        <v>1</v>
      </c>
      <c r="Q586" s="67">
        <v>1</v>
      </c>
      <c r="R586" s="96">
        <v>0</v>
      </c>
      <c r="S586" s="68">
        <f t="shared" ref="S586" si="2682">SUM(O586:O586)*M585</f>
        <v>0.2</v>
      </c>
      <c r="T586" s="69">
        <f t="shared" ref="T586" si="2683">SUM(P586:P586)*M585</f>
        <v>0.2</v>
      </c>
      <c r="U586" s="69">
        <f t="shared" ref="U586" si="2684">SUM(Q586:Q586)*M585</f>
        <v>0.2</v>
      </c>
      <c r="V586" s="70">
        <f t="shared" ref="V586" si="2685">SUM(R586:R586)*M585</f>
        <v>0</v>
      </c>
      <c r="W586" s="71">
        <f t="shared" si="2446"/>
        <v>0.2</v>
      </c>
      <c r="X586" s="92"/>
      <c r="Y586" s="73"/>
      <c r="Z586" s="74"/>
      <c r="AA586" s="74"/>
      <c r="AB586" s="75"/>
      <c r="AC586" s="76"/>
      <c r="AD586" s="855"/>
      <c r="AE586" s="78"/>
      <c r="AF586" s="79"/>
      <c r="AG586" s="79"/>
      <c r="AH586" s="587"/>
      <c r="AI586" s="856"/>
      <c r="AJ586" s="589"/>
      <c r="AK586" s="590"/>
      <c r="AL586" s="590"/>
      <c r="AM586" s="590"/>
      <c r="AN586" s="590"/>
      <c r="AO586" s="591"/>
    </row>
    <row r="587" spans="1:41" ht="39.950000000000003" customHeight="1" x14ac:dyDescent="0.2">
      <c r="A587" s="843"/>
      <c r="B587" s="844"/>
      <c r="C587" s="909"/>
      <c r="D587" s="910"/>
      <c r="E587" s="847"/>
      <c r="F587" s="848"/>
      <c r="G587" s="932"/>
      <c r="H587" s="850"/>
      <c r="I587" s="934"/>
      <c r="J587" s="934"/>
      <c r="K587" s="852"/>
      <c r="L587" s="892" t="s">
        <v>679</v>
      </c>
      <c r="M587" s="854">
        <v>0.2</v>
      </c>
      <c r="N587" s="36" t="s">
        <v>42</v>
      </c>
      <c r="O587" s="791">
        <v>1</v>
      </c>
      <c r="P587" s="792">
        <v>1</v>
      </c>
      <c r="Q587" s="792">
        <v>1</v>
      </c>
      <c r="R587" s="793">
        <v>1</v>
      </c>
      <c r="S587" s="88">
        <f t="shared" ref="S587" si="2686">SUM(O587:O587)*M587</f>
        <v>0.2</v>
      </c>
      <c r="T587" s="89">
        <f t="shared" ref="T587" si="2687">SUM(P587:P587)*M587</f>
        <v>0.2</v>
      </c>
      <c r="U587" s="89">
        <f t="shared" ref="U587" si="2688">SUM(Q587:Q587)*M587</f>
        <v>0.2</v>
      </c>
      <c r="V587" s="90">
        <f t="shared" ref="V587" si="2689">SUM(R587:R587)*M587</f>
        <v>0.2</v>
      </c>
      <c r="W587" s="91">
        <f t="shared" si="2446"/>
        <v>0.2</v>
      </c>
      <c r="X587" s="92"/>
      <c r="Y587" s="73"/>
      <c r="Z587" s="74"/>
      <c r="AA587" s="74"/>
      <c r="AB587" s="75"/>
      <c r="AC587" s="76"/>
      <c r="AD587" s="855"/>
      <c r="AE587" s="51" t="str">
        <f t="shared" ref="AE587" si="2690">+IF(Q588&gt;Q587,"SUPERADA",IF(Q588=Q587,"EQUILIBRADA",IF(Q588&lt;Q587,"PARA MEJORAR")))</f>
        <v>EQUILIBRADA</v>
      </c>
      <c r="AF587" s="79"/>
      <c r="AG587" s="79"/>
      <c r="AH587" s="587"/>
      <c r="AI587" s="856"/>
      <c r="AJ587" s="589"/>
      <c r="AK587" s="590"/>
      <c r="AL587" s="590"/>
      <c r="AM587" s="590"/>
      <c r="AN587" s="590"/>
      <c r="AO587" s="591"/>
    </row>
    <row r="588" spans="1:41" ht="39.950000000000003" customHeight="1" thickBot="1" x14ac:dyDescent="0.25">
      <c r="A588" s="843"/>
      <c r="B588" s="844"/>
      <c r="C588" s="909"/>
      <c r="D588" s="910"/>
      <c r="E588" s="847"/>
      <c r="F588" s="848"/>
      <c r="G588" s="932"/>
      <c r="H588" s="850"/>
      <c r="I588" s="934"/>
      <c r="J588" s="934"/>
      <c r="K588" s="852"/>
      <c r="L588" s="892"/>
      <c r="M588" s="854"/>
      <c r="N588" s="65" t="s">
        <v>48</v>
      </c>
      <c r="O588" s="66">
        <v>1</v>
      </c>
      <c r="P588" s="67">
        <v>1</v>
      </c>
      <c r="Q588" s="67">
        <v>1</v>
      </c>
      <c r="R588" s="96">
        <v>0</v>
      </c>
      <c r="S588" s="68">
        <f t="shared" ref="S588" si="2691">SUM(O588:O588)*M587</f>
        <v>0.2</v>
      </c>
      <c r="T588" s="69">
        <f t="shared" ref="T588" si="2692">SUM(P588:P588)*M587</f>
        <v>0.2</v>
      </c>
      <c r="U588" s="69">
        <f t="shared" ref="U588" si="2693">SUM(Q588:Q588)*M587</f>
        <v>0.2</v>
      </c>
      <c r="V588" s="70">
        <f t="shared" ref="V588" si="2694">SUM(R588:R588)*M587</f>
        <v>0</v>
      </c>
      <c r="W588" s="71">
        <f t="shared" si="2446"/>
        <v>0.2</v>
      </c>
      <c r="X588" s="92"/>
      <c r="Y588" s="73"/>
      <c r="Z588" s="74"/>
      <c r="AA588" s="74"/>
      <c r="AB588" s="75"/>
      <c r="AC588" s="76"/>
      <c r="AD588" s="855"/>
      <c r="AE588" s="78"/>
      <c r="AF588" s="79"/>
      <c r="AG588" s="79"/>
      <c r="AH588" s="587"/>
      <c r="AI588" s="856"/>
      <c r="AJ588" s="589"/>
      <c r="AK588" s="590"/>
      <c r="AL588" s="590"/>
      <c r="AM588" s="590"/>
      <c r="AN588" s="590"/>
      <c r="AO588" s="591"/>
    </row>
    <row r="589" spans="1:41" ht="39.950000000000003" customHeight="1" x14ac:dyDescent="0.2">
      <c r="A589" s="843"/>
      <c r="B589" s="844"/>
      <c r="C589" s="909"/>
      <c r="D589" s="910"/>
      <c r="E589" s="847"/>
      <c r="F589" s="848"/>
      <c r="G589" s="932"/>
      <c r="H589" s="850"/>
      <c r="I589" s="934"/>
      <c r="J589" s="934"/>
      <c r="K589" s="852"/>
      <c r="L589" s="892" t="s">
        <v>680</v>
      </c>
      <c r="M589" s="854">
        <v>0.4</v>
      </c>
      <c r="N589" s="36" t="s">
        <v>42</v>
      </c>
      <c r="O589" s="791">
        <v>0</v>
      </c>
      <c r="P589" s="792">
        <v>0.2</v>
      </c>
      <c r="Q589" s="792">
        <v>0.5</v>
      </c>
      <c r="R589" s="793">
        <v>1</v>
      </c>
      <c r="S589" s="88">
        <f t="shared" ref="S589" si="2695">SUM(O589:O589)*M589</f>
        <v>0</v>
      </c>
      <c r="T589" s="89">
        <f t="shared" ref="T589" si="2696">SUM(P589:P589)*M589</f>
        <v>8.0000000000000016E-2</v>
      </c>
      <c r="U589" s="89">
        <f t="shared" ref="U589" si="2697">SUM(Q589:Q589)*M589</f>
        <v>0.2</v>
      </c>
      <c r="V589" s="90">
        <f t="shared" ref="V589" si="2698">SUM(R589:R589)*M589</f>
        <v>0.4</v>
      </c>
      <c r="W589" s="91">
        <f t="shared" si="2446"/>
        <v>0.4</v>
      </c>
      <c r="X589" s="92"/>
      <c r="Y589" s="73"/>
      <c r="Z589" s="74"/>
      <c r="AA589" s="74"/>
      <c r="AB589" s="75"/>
      <c r="AC589" s="76"/>
      <c r="AD589" s="855"/>
      <c r="AE589" s="51" t="str">
        <f t="shared" ref="AE589" si="2699">+IF(Q590&gt;Q589,"SUPERADA",IF(Q590=Q589,"EQUILIBRADA",IF(Q590&lt;Q589,"PARA MEJORAR")))</f>
        <v>SUPERADA</v>
      </c>
      <c r="AF589" s="79"/>
      <c r="AG589" s="79"/>
      <c r="AH589" s="587"/>
      <c r="AI589" s="856"/>
      <c r="AJ589" s="589"/>
      <c r="AK589" s="590"/>
      <c r="AL589" s="590"/>
      <c r="AM589" s="590"/>
      <c r="AN589" s="590"/>
      <c r="AO589" s="591"/>
    </row>
    <row r="590" spans="1:41" ht="39.950000000000003" customHeight="1" thickBot="1" x14ac:dyDescent="0.25">
      <c r="A590" s="843"/>
      <c r="B590" s="844"/>
      <c r="C590" s="909"/>
      <c r="D590" s="910"/>
      <c r="E590" s="847"/>
      <c r="F590" s="848"/>
      <c r="G590" s="932"/>
      <c r="H590" s="850"/>
      <c r="I590" s="934"/>
      <c r="J590" s="934"/>
      <c r="K590" s="852"/>
      <c r="L590" s="892"/>
      <c r="M590" s="854"/>
      <c r="N590" s="65" t="s">
        <v>48</v>
      </c>
      <c r="O590" s="66">
        <v>0</v>
      </c>
      <c r="P590" s="67">
        <v>0.28999999999999998</v>
      </c>
      <c r="Q590" s="67">
        <v>0.69</v>
      </c>
      <c r="R590" s="96">
        <v>0</v>
      </c>
      <c r="S590" s="68">
        <f t="shared" ref="S590" si="2700">SUM(O590:O590)*M589</f>
        <v>0</v>
      </c>
      <c r="T590" s="69">
        <f t="shared" ref="T590" si="2701">SUM(P590:P590)*M589</f>
        <v>0.11599999999999999</v>
      </c>
      <c r="U590" s="69">
        <f t="shared" ref="U590" si="2702">SUM(Q590:Q590)*M589</f>
        <v>0.27599999999999997</v>
      </c>
      <c r="V590" s="70">
        <f t="shared" ref="V590" si="2703">SUM(R590:R590)*M589</f>
        <v>0</v>
      </c>
      <c r="W590" s="71">
        <f t="shared" si="2446"/>
        <v>0.27599999999999997</v>
      </c>
      <c r="X590" s="92"/>
      <c r="Y590" s="73"/>
      <c r="Z590" s="74"/>
      <c r="AA590" s="74"/>
      <c r="AB590" s="75"/>
      <c r="AC590" s="76"/>
      <c r="AD590" s="855"/>
      <c r="AE590" s="78"/>
      <c r="AF590" s="79"/>
      <c r="AG590" s="79"/>
      <c r="AH590" s="587"/>
      <c r="AI590" s="856"/>
      <c r="AJ590" s="589"/>
      <c r="AK590" s="590"/>
      <c r="AL590" s="590"/>
      <c r="AM590" s="590"/>
      <c r="AN590" s="590"/>
      <c r="AO590" s="591"/>
    </row>
    <row r="591" spans="1:41" ht="39.950000000000003" customHeight="1" x14ac:dyDescent="0.2">
      <c r="A591" s="843"/>
      <c r="B591" s="844"/>
      <c r="C591" s="909"/>
      <c r="D591" s="910"/>
      <c r="E591" s="847"/>
      <c r="F591" s="848"/>
      <c r="G591" s="932"/>
      <c r="H591" s="850"/>
      <c r="I591" s="934"/>
      <c r="J591" s="934"/>
      <c r="K591" s="852"/>
      <c r="L591" s="892" t="s">
        <v>681</v>
      </c>
      <c r="M591" s="854">
        <v>0.2</v>
      </c>
      <c r="N591" s="36" t="s">
        <v>42</v>
      </c>
      <c r="O591" s="791">
        <v>0</v>
      </c>
      <c r="P591" s="792">
        <v>0</v>
      </c>
      <c r="Q591" s="792">
        <v>0.4</v>
      </c>
      <c r="R591" s="793">
        <v>1</v>
      </c>
      <c r="S591" s="88">
        <f t="shared" ref="S591" si="2704">SUM(O591:O591)*M591</f>
        <v>0</v>
      </c>
      <c r="T591" s="89">
        <f t="shared" ref="T591" si="2705">SUM(P591:P591)*M591</f>
        <v>0</v>
      </c>
      <c r="U591" s="89">
        <f t="shared" ref="U591" si="2706">SUM(Q591:Q591)*M591</f>
        <v>8.0000000000000016E-2</v>
      </c>
      <c r="V591" s="90">
        <f t="shared" ref="V591" si="2707">SUM(R591:R591)*M591</f>
        <v>0.2</v>
      </c>
      <c r="W591" s="91">
        <f t="shared" si="2446"/>
        <v>0.2</v>
      </c>
      <c r="X591" s="92"/>
      <c r="Y591" s="73"/>
      <c r="Z591" s="74"/>
      <c r="AA591" s="74"/>
      <c r="AB591" s="75"/>
      <c r="AC591" s="76"/>
      <c r="AD591" s="855"/>
      <c r="AE591" s="51" t="str">
        <f t="shared" ref="AE591" si="2708">+IF(Q592&gt;Q591,"SUPERADA",IF(Q592=Q591,"EQUILIBRADA",IF(Q592&lt;Q591,"PARA MEJORAR")))</f>
        <v>EQUILIBRADA</v>
      </c>
      <c r="AF591" s="79"/>
      <c r="AG591" s="79"/>
      <c r="AH591" s="587"/>
      <c r="AI591" s="856"/>
      <c r="AJ591" s="589"/>
      <c r="AK591" s="590"/>
      <c r="AL591" s="590"/>
      <c r="AM591" s="590"/>
      <c r="AN591" s="590"/>
      <c r="AO591" s="591"/>
    </row>
    <row r="592" spans="1:41" ht="39.950000000000003" customHeight="1" thickBot="1" x14ac:dyDescent="0.25">
      <c r="A592" s="843"/>
      <c r="B592" s="844"/>
      <c r="C592" s="916"/>
      <c r="D592" s="952"/>
      <c r="E592" s="918"/>
      <c r="F592" s="953"/>
      <c r="G592" s="920"/>
      <c r="H592" s="877"/>
      <c r="I592" s="936"/>
      <c r="J592" s="936"/>
      <c r="K592" s="880"/>
      <c r="L592" s="901"/>
      <c r="M592" s="882"/>
      <c r="N592" s="65" t="s">
        <v>48</v>
      </c>
      <c r="O592" s="106">
        <v>0</v>
      </c>
      <c r="P592" s="107">
        <v>0</v>
      </c>
      <c r="Q592" s="107">
        <v>0.4</v>
      </c>
      <c r="R592" s="108">
        <v>0</v>
      </c>
      <c r="S592" s="109">
        <f t="shared" ref="S592" si="2709">SUM(O592:O592)*M591</f>
        <v>0</v>
      </c>
      <c r="T592" s="110">
        <f t="shared" ref="T592" si="2710">SUM(P592:P592)*M591</f>
        <v>0</v>
      </c>
      <c r="U592" s="110">
        <f t="shared" ref="U592" si="2711">SUM(Q592:Q592)*M591</f>
        <v>8.0000000000000016E-2</v>
      </c>
      <c r="V592" s="111">
        <f t="shared" ref="V592" si="2712">SUM(R592:R592)*M591</f>
        <v>0</v>
      </c>
      <c r="W592" s="112">
        <f t="shared" si="2446"/>
        <v>8.0000000000000016E-2</v>
      </c>
      <c r="X592" s="122"/>
      <c r="Y592" s="124"/>
      <c r="Z592" s="125"/>
      <c r="AA592" s="125"/>
      <c r="AB592" s="126"/>
      <c r="AC592" s="76"/>
      <c r="AD592" s="855"/>
      <c r="AE592" s="78"/>
      <c r="AF592" s="78"/>
      <c r="AG592" s="78"/>
      <c r="AH592" s="587"/>
      <c r="AI592" s="856"/>
      <c r="AJ592" s="589"/>
      <c r="AK592" s="590"/>
      <c r="AL592" s="590"/>
      <c r="AM592" s="590"/>
      <c r="AN592" s="590"/>
      <c r="AO592" s="591"/>
    </row>
    <row r="593" spans="1:41" ht="39.950000000000003" customHeight="1" x14ac:dyDescent="0.2">
      <c r="A593" s="843"/>
      <c r="B593" s="844"/>
      <c r="C593" s="902">
        <v>32</v>
      </c>
      <c r="D593" s="903" t="s">
        <v>682</v>
      </c>
      <c r="E593" s="833">
        <v>39</v>
      </c>
      <c r="F593" s="834" t="s">
        <v>683</v>
      </c>
      <c r="G593" s="915" t="s">
        <v>684</v>
      </c>
      <c r="H593" s="836">
        <v>80</v>
      </c>
      <c r="I593" s="931" t="s">
        <v>685</v>
      </c>
      <c r="J593" s="931" t="s">
        <v>686</v>
      </c>
      <c r="K593" s="838">
        <f>AB593</f>
        <v>0.63</v>
      </c>
      <c r="L593" s="886" t="s">
        <v>687</v>
      </c>
      <c r="M593" s="840">
        <v>0.3</v>
      </c>
      <c r="N593" s="36" t="s">
        <v>42</v>
      </c>
      <c r="O593" s="379">
        <v>0.2</v>
      </c>
      <c r="P593" s="249">
        <v>0.7</v>
      </c>
      <c r="Q593" s="249">
        <v>1</v>
      </c>
      <c r="R593" s="251">
        <v>1</v>
      </c>
      <c r="S593" s="41">
        <f t="shared" ref="S593" si="2713">SUM(O593:O593)*M593</f>
        <v>0.06</v>
      </c>
      <c r="T593" s="42">
        <f t="shared" ref="T593" si="2714">SUM(P593:P593)*M593</f>
        <v>0.21</v>
      </c>
      <c r="U593" s="42">
        <f t="shared" ref="U593" si="2715">SUM(Q593:Q593)*M593</f>
        <v>0.3</v>
      </c>
      <c r="V593" s="43">
        <f t="shared" ref="V593" si="2716">SUM(R593:R593)*M593</f>
        <v>0.3</v>
      </c>
      <c r="W593" s="44">
        <f t="shared" si="2446"/>
        <v>0.3</v>
      </c>
      <c r="X593" s="117">
        <f>+S594+S596+S598+S600</f>
        <v>0.11</v>
      </c>
      <c r="Y593" s="46">
        <f>+T594+T596+T598+T600</f>
        <v>0.31</v>
      </c>
      <c r="Z593" s="47">
        <f>+U594+U596+U598+U600</f>
        <v>0.63</v>
      </c>
      <c r="AA593" s="47">
        <f>+V594+V596+V598+V600</f>
        <v>0</v>
      </c>
      <c r="AB593" s="48">
        <f>+W594+W596+W598+W600</f>
        <v>0.63</v>
      </c>
      <c r="AC593" s="76"/>
      <c r="AD593" s="855"/>
      <c r="AE593" s="51" t="str">
        <f t="shared" ref="AE593" si="2717">+IF(Q594&gt;Q593,"SUPERADA",IF(Q594=Q593,"EQUILIBRADA",IF(Q594&lt;Q593,"PARA MEJORAR")))</f>
        <v>PARA MEJORAR</v>
      </c>
      <c r="AF593" s="51" t="str">
        <f>IF(COUNTIF(AE593:AE600,"PARA MEJORAR")&gt;=1,"PARA MEJORAR","BIEN")</f>
        <v>PARA MEJORAR</v>
      </c>
      <c r="AG593" s="51" t="str">
        <f>IF(COUNTIF(AF593:AF600,"PARA MEJORAR")&gt;=1,"PARA MEJORAR","BIEN")</f>
        <v>PARA MEJORAR</v>
      </c>
      <c r="AH593" s="587"/>
      <c r="AI593" s="856"/>
      <c r="AJ593" s="573"/>
      <c r="AK593" s="574"/>
      <c r="AL593" s="574"/>
      <c r="AM593" s="574"/>
      <c r="AN593" s="574"/>
      <c r="AO593" s="575"/>
    </row>
    <row r="594" spans="1:41" ht="39.950000000000003" customHeight="1" thickBot="1" x14ac:dyDescent="0.25">
      <c r="A594" s="843"/>
      <c r="B594" s="844"/>
      <c r="C594" s="909"/>
      <c r="D594" s="910"/>
      <c r="E594" s="847"/>
      <c r="F594" s="848"/>
      <c r="G594" s="932"/>
      <c r="H594" s="850"/>
      <c r="I594" s="934"/>
      <c r="J594" s="934"/>
      <c r="K594" s="852"/>
      <c r="L594" s="954"/>
      <c r="M594" s="854"/>
      <c r="N594" s="65" t="s">
        <v>48</v>
      </c>
      <c r="O594" s="66">
        <v>0.2</v>
      </c>
      <c r="P594" s="67">
        <v>0.7</v>
      </c>
      <c r="Q594" s="67">
        <v>0.8</v>
      </c>
      <c r="R594" s="96">
        <v>0</v>
      </c>
      <c r="S594" s="68">
        <f t="shared" ref="S594" si="2718">SUM(O594:O594)*M593</f>
        <v>0.06</v>
      </c>
      <c r="T594" s="69">
        <f t="shared" ref="T594" si="2719">SUM(P594:P594)*M593</f>
        <v>0.21</v>
      </c>
      <c r="U594" s="69">
        <f t="shared" ref="U594" si="2720">SUM(Q594:Q594)*M593</f>
        <v>0.24</v>
      </c>
      <c r="V594" s="70">
        <f t="shared" ref="V594" si="2721">SUM(R594:R594)*M593</f>
        <v>0</v>
      </c>
      <c r="W594" s="71">
        <f t="shared" si="2446"/>
        <v>0.24</v>
      </c>
      <c r="X594" s="92"/>
      <c r="Y594" s="73"/>
      <c r="Z594" s="74"/>
      <c r="AA594" s="74"/>
      <c r="AB594" s="75"/>
      <c r="AC594" s="76"/>
      <c r="AD594" s="855"/>
      <c r="AE594" s="78"/>
      <c r="AF594" s="79"/>
      <c r="AG594" s="79"/>
      <c r="AH594" s="587"/>
      <c r="AI594" s="856"/>
      <c r="AJ594" s="589"/>
      <c r="AK594" s="590"/>
      <c r="AL594" s="590"/>
      <c r="AM594" s="590"/>
      <c r="AN594" s="590"/>
      <c r="AO594" s="591"/>
    </row>
    <row r="595" spans="1:41" ht="39.950000000000003" customHeight="1" x14ac:dyDescent="0.2">
      <c r="A595" s="843"/>
      <c r="B595" s="844"/>
      <c r="C595" s="909"/>
      <c r="D595" s="910"/>
      <c r="E595" s="847"/>
      <c r="F595" s="848"/>
      <c r="G595" s="932"/>
      <c r="H595" s="850"/>
      <c r="I595" s="934"/>
      <c r="J595" s="934"/>
      <c r="K595" s="852"/>
      <c r="L595" s="892" t="s">
        <v>688</v>
      </c>
      <c r="M595" s="854">
        <v>0.3</v>
      </c>
      <c r="N595" s="36" t="s">
        <v>42</v>
      </c>
      <c r="O595" s="791">
        <v>0</v>
      </c>
      <c r="P595" s="792">
        <v>0</v>
      </c>
      <c r="Q595" s="792">
        <v>1</v>
      </c>
      <c r="R595" s="793">
        <v>1</v>
      </c>
      <c r="S595" s="88">
        <f t="shared" ref="S595" si="2722">SUM(O595:O595)*M595</f>
        <v>0</v>
      </c>
      <c r="T595" s="89">
        <f t="shared" ref="T595" si="2723">SUM(P595:P595)*M595</f>
        <v>0</v>
      </c>
      <c r="U595" s="89">
        <f t="shared" ref="U595" si="2724">SUM(Q595:Q595)*M595</f>
        <v>0.3</v>
      </c>
      <c r="V595" s="90">
        <f t="shared" ref="V595" si="2725">SUM(R595:R595)*M595</f>
        <v>0.3</v>
      </c>
      <c r="W595" s="91">
        <f t="shared" si="2446"/>
        <v>0.3</v>
      </c>
      <c r="X595" s="92"/>
      <c r="Y595" s="73"/>
      <c r="Z595" s="74"/>
      <c r="AA595" s="74"/>
      <c r="AB595" s="75"/>
      <c r="AC595" s="76"/>
      <c r="AD595" s="855"/>
      <c r="AE595" s="51" t="str">
        <f t="shared" ref="AE595" si="2726">+IF(Q596&gt;Q595,"SUPERADA",IF(Q596=Q595,"EQUILIBRADA",IF(Q596&lt;Q595,"PARA MEJORAR")))</f>
        <v>PARA MEJORAR</v>
      </c>
      <c r="AF595" s="79"/>
      <c r="AG595" s="79"/>
      <c r="AH595" s="587"/>
      <c r="AI595" s="856"/>
      <c r="AJ595" s="589"/>
      <c r="AK595" s="590"/>
      <c r="AL595" s="590"/>
      <c r="AM595" s="590"/>
      <c r="AN595" s="590"/>
      <c r="AO595" s="591"/>
    </row>
    <row r="596" spans="1:41" ht="39.950000000000003" customHeight="1" thickBot="1" x14ac:dyDescent="0.25">
      <c r="A596" s="843"/>
      <c r="B596" s="844"/>
      <c r="C596" s="909"/>
      <c r="D596" s="910"/>
      <c r="E596" s="847"/>
      <c r="F596" s="848"/>
      <c r="G596" s="932"/>
      <c r="H596" s="850"/>
      <c r="I596" s="934"/>
      <c r="J596" s="934"/>
      <c r="K596" s="852"/>
      <c r="L596" s="892"/>
      <c r="M596" s="854"/>
      <c r="N596" s="65" t="s">
        <v>48</v>
      </c>
      <c r="O596" s="66">
        <v>0</v>
      </c>
      <c r="P596" s="67">
        <v>0</v>
      </c>
      <c r="Q596" s="67">
        <v>0.8</v>
      </c>
      <c r="R596" s="96">
        <v>0</v>
      </c>
      <c r="S596" s="68">
        <f t="shared" ref="S596" si="2727">SUM(O596:O596)*M595</f>
        <v>0</v>
      </c>
      <c r="T596" s="69">
        <f t="shared" ref="T596" si="2728">SUM(P596:P596)*M595</f>
        <v>0</v>
      </c>
      <c r="U596" s="69">
        <f t="shared" ref="U596" si="2729">SUM(Q596:Q596)*M595</f>
        <v>0.24</v>
      </c>
      <c r="V596" s="70">
        <f t="shared" ref="V596" si="2730">SUM(R596:R596)*M595</f>
        <v>0</v>
      </c>
      <c r="W596" s="71">
        <f t="shared" si="2446"/>
        <v>0.24</v>
      </c>
      <c r="X596" s="92"/>
      <c r="Y596" s="73"/>
      <c r="Z596" s="74"/>
      <c r="AA596" s="74"/>
      <c r="AB596" s="75"/>
      <c r="AC596" s="76"/>
      <c r="AD596" s="855"/>
      <c r="AE596" s="78"/>
      <c r="AF596" s="79"/>
      <c r="AG596" s="79"/>
      <c r="AH596" s="587"/>
      <c r="AI596" s="856"/>
      <c r="AJ596" s="589"/>
      <c r="AK596" s="590"/>
      <c r="AL596" s="590"/>
      <c r="AM596" s="590"/>
      <c r="AN596" s="590"/>
      <c r="AO596" s="591"/>
    </row>
    <row r="597" spans="1:41" ht="39.950000000000003" customHeight="1" x14ac:dyDescent="0.2">
      <c r="A597" s="843"/>
      <c r="B597" s="844"/>
      <c r="C597" s="909"/>
      <c r="D597" s="910"/>
      <c r="E597" s="847"/>
      <c r="F597" s="848"/>
      <c r="G597" s="932"/>
      <c r="H597" s="850"/>
      <c r="I597" s="934"/>
      <c r="J597" s="934"/>
      <c r="K597" s="852"/>
      <c r="L597" s="892" t="s">
        <v>689</v>
      </c>
      <c r="M597" s="854">
        <v>0.2</v>
      </c>
      <c r="N597" s="36" t="s">
        <v>42</v>
      </c>
      <c r="O597" s="791">
        <v>0</v>
      </c>
      <c r="P597" s="792">
        <v>0</v>
      </c>
      <c r="Q597" s="792">
        <v>0</v>
      </c>
      <c r="R597" s="793">
        <v>1</v>
      </c>
      <c r="S597" s="88">
        <f t="shared" ref="S597" si="2731">SUM(O597:O597)*M597</f>
        <v>0</v>
      </c>
      <c r="T597" s="89">
        <f t="shared" ref="T597" si="2732">SUM(P597:P597)*M597</f>
        <v>0</v>
      </c>
      <c r="U597" s="89">
        <f t="shared" ref="U597" si="2733">SUM(Q597:Q597)*M597</f>
        <v>0</v>
      </c>
      <c r="V597" s="90">
        <f t="shared" ref="V597" si="2734">SUM(R597:R597)*M597</f>
        <v>0.2</v>
      </c>
      <c r="W597" s="91">
        <f t="shared" si="2446"/>
        <v>0.2</v>
      </c>
      <c r="X597" s="92"/>
      <c r="Y597" s="73"/>
      <c r="Z597" s="74"/>
      <c r="AA597" s="74"/>
      <c r="AB597" s="75"/>
      <c r="AC597" s="76"/>
      <c r="AD597" s="855"/>
      <c r="AE597" s="51" t="str">
        <f t="shared" ref="AE597" si="2735">+IF(Q598&gt;Q597,"SUPERADA",IF(Q598=Q597,"EQUILIBRADA",IF(Q598&lt;Q597,"PARA MEJORAR")))</f>
        <v>EQUILIBRADA</v>
      </c>
      <c r="AF597" s="79"/>
      <c r="AG597" s="79"/>
      <c r="AH597" s="587"/>
      <c r="AI597" s="856"/>
      <c r="AJ597" s="589"/>
      <c r="AK597" s="590"/>
      <c r="AL597" s="590"/>
      <c r="AM597" s="590"/>
      <c r="AN597" s="590"/>
      <c r="AO597" s="591"/>
    </row>
    <row r="598" spans="1:41" ht="39.950000000000003" customHeight="1" thickBot="1" x14ac:dyDescent="0.25">
      <c r="A598" s="843"/>
      <c r="B598" s="844"/>
      <c r="C598" s="909"/>
      <c r="D598" s="910"/>
      <c r="E598" s="847"/>
      <c r="F598" s="848"/>
      <c r="G598" s="932"/>
      <c r="H598" s="850"/>
      <c r="I598" s="934"/>
      <c r="J598" s="934"/>
      <c r="K598" s="852"/>
      <c r="L598" s="892"/>
      <c r="M598" s="854"/>
      <c r="N598" s="65" t="s">
        <v>48</v>
      </c>
      <c r="O598" s="66">
        <v>0</v>
      </c>
      <c r="P598" s="67">
        <v>0</v>
      </c>
      <c r="Q598" s="67">
        <v>0</v>
      </c>
      <c r="R598" s="96">
        <v>0</v>
      </c>
      <c r="S598" s="68">
        <f t="shared" ref="S598" si="2736">SUM(O598:O598)*M597</f>
        <v>0</v>
      </c>
      <c r="T598" s="69">
        <f t="shared" ref="T598" si="2737">SUM(P598:P598)*M597</f>
        <v>0</v>
      </c>
      <c r="U598" s="69">
        <f t="shared" ref="U598" si="2738">SUM(Q598:Q598)*M597</f>
        <v>0</v>
      </c>
      <c r="V598" s="70">
        <f t="shared" ref="V598" si="2739">SUM(R598:R598)*M597</f>
        <v>0</v>
      </c>
      <c r="W598" s="71">
        <f t="shared" si="2446"/>
        <v>0</v>
      </c>
      <c r="X598" s="92"/>
      <c r="Y598" s="73"/>
      <c r="Z598" s="74"/>
      <c r="AA598" s="74"/>
      <c r="AB598" s="75"/>
      <c r="AC598" s="76"/>
      <c r="AD598" s="855"/>
      <c r="AE598" s="78"/>
      <c r="AF598" s="79"/>
      <c r="AG598" s="79"/>
      <c r="AH598" s="587"/>
      <c r="AI598" s="856"/>
      <c r="AJ598" s="589"/>
      <c r="AK598" s="590"/>
      <c r="AL598" s="590"/>
      <c r="AM598" s="590"/>
      <c r="AN598" s="590"/>
      <c r="AO598" s="591"/>
    </row>
    <row r="599" spans="1:41" ht="39.950000000000003" customHeight="1" x14ac:dyDescent="0.2">
      <c r="A599" s="843"/>
      <c r="B599" s="844"/>
      <c r="C599" s="909"/>
      <c r="D599" s="910"/>
      <c r="E599" s="847"/>
      <c r="F599" s="848"/>
      <c r="G599" s="932"/>
      <c r="H599" s="850"/>
      <c r="I599" s="934"/>
      <c r="J599" s="934"/>
      <c r="K599" s="852"/>
      <c r="L599" s="892" t="s">
        <v>690</v>
      </c>
      <c r="M599" s="854">
        <v>0.2</v>
      </c>
      <c r="N599" s="36" t="s">
        <v>42</v>
      </c>
      <c r="O599" s="791">
        <v>0.25</v>
      </c>
      <c r="P599" s="792">
        <v>0.5</v>
      </c>
      <c r="Q599" s="792">
        <v>0.75</v>
      </c>
      <c r="R599" s="793">
        <v>1</v>
      </c>
      <c r="S599" s="88">
        <f t="shared" ref="S599" si="2740">SUM(O599:O599)*M599</f>
        <v>0.05</v>
      </c>
      <c r="T599" s="89">
        <f t="shared" ref="T599" si="2741">SUM(P599:P599)*M599</f>
        <v>0.1</v>
      </c>
      <c r="U599" s="89">
        <f t="shared" ref="U599" si="2742">SUM(Q599:Q599)*M599</f>
        <v>0.15000000000000002</v>
      </c>
      <c r="V599" s="90">
        <f t="shared" ref="V599" si="2743">SUM(R599:R599)*M599</f>
        <v>0.2</v>
      </c>
      <c r="W599" s="91">
        <f t="shared" ref="W599:W662" si="2744">MAX(S599:V599)</f>
        <v>0.2</v>
      </c>
      <c r="X599" s="92"/>
      <c r="Y599" s="73"/>
      <c r="Z599" s="74"/>
      <c r="AA599" s="74"/>
      <c r="AB599" s="75"/>
      <c r="AC599" s="76"/>
      <c r="AD599" s="855"/>
      <c r="AE599" s="51" t="str">
        <f t="shared" ref="AE599" si="2745">+IF(Q600&gt;Q599,"SUPERADA",IF(Q600=Q599,"EQUILIBRADA",IF(Q600&lt;Q599,"PARA MEJORAR")))</f>
        <v>EQUILIBRADA</v>
      </c>
      <c r="AF599" s="79"/>
      <c r="AG599" s="79"/>
      <c r="AH599" s="587"/>
      <c r="AI599" s="856"/>
      <c r="AJ599" s="589"/>
      <c r="AK599" s="590"/>
      <c r="AL599" s="590"/>
      <c r="AM599" s="590"/>
      <c r="AN599" s="590"/>
      <c r="AO599" s="591"/>
    </row>
    <row r="600" spans="1:41" ht="39.950000000000003" customHeight="1" thickBot="1" x14ac:dyDescent="0.25">
      <c r="A600" s="843"/>
      <c r="B600" s="844"/>
      <c r="C600" s="916"/>
      <c r="D600" s="917"/>
      <c r="E600" s="918"/>
      <c r="F600" s="953"/>
      <c r="G600" s="920"/>
      <c r="H600" s="877"/>
      <c r="I600" s="936"/>
      <c r="J600" s="936"/>
      <c r="K600" s="880"/>
      <c r="L600" s="901"/>
      <c r="M600" s="882"/>
      <c r="N600" s="65" t="s">
        <v>48</v>
      </c>
      <c r="O600" s="106">
        <v>0.25</v>
      </c>
      <c r="P600" s="107">
        <v>0.5</v>
      </c>
      <c r="Q600" s="107">
        <v>0.75</v>
      </c>
      <c r="R600" s="108">
        <v>0</v>
      </c>
      <c r="S600" s="109">
        <f t="shared" ref="S600" si="2746">SUM(O600:O600)*M599</f>
        <v>0.05</v>
      </c>
      <c r="T600" s="110">
        <f t="shared" ref="T600" si="2747">SUM(P600:P600)*M599</f>
        <v>0.1</v>
      </c>
      <c r="U600" s="110">
        <f t="shared" ref="U600" si="2748">SUM(Q600:Q600)*M599</f>
        <v>0.15000000000000002</v>
      </c>
      <c r="V600" s="111">
        <f t="shared" ref="V600" si="2749">SUM(R600:R600)*M599</f>
        <v>0</v>
      </c>
      <c r="W600" s="112">
        <f t="shared" si="2744"/>
        <v>0.15000000000000002</v>
      </c>
      <c r="X600" s="122"/>
      <c r="Y600" s="124"/>
      <c r="Z600" s="125"/>
      <c r="AA600" s="125"/>
      <c r="AB600" s="126"/>
      <c r="AC600" s="76"/>
      <c r="AD600" s="855"/>
      <c r="AE600" s="78"/>
      <c r="AF600" s="78"/>
      <c r="AG600" s="78"/>
      <c r="AH600" s="587"/>
      <c r="AI600" s="856"/>
      <c r="AJ600" s="589"/>
      <c r="AK600" s="590"/>
      <c r="AL600" s="590"/>
      <c r="AM600" s="590"/>
      <c r="AN600" s="590"/>
      <c r="AO600" s="591"/>
    </row>
    <row r="601" spans="1:41" ht="39.950000000000003" customHeight="1" x14ac:dyDescent="0.2">
      <c r="A601" s="843"/>
      <c r="B601" s="844"/>
      <c r="C601" s="902">
        <v>33</v>
      </c>
      <c r="D601" s="903" t="s">
        <v>691</v>
      </c>
      <c r="E601" s="833">
        <v>40</v>
      </c>
      <c r="F601" s="904" t="s">
        <v>692</v>
      </c>
      <c r="G601" s="905" t="s">
        <v>693</v>
      </c>
      <c r="H601" s="906">
        <v>81</v>
      </c>
      <c r="I601" s="907" t="s">
        <v>694</v>
      </c>
      <c r="J601" s="907" t="s">
        <v>695</v>
      </c>
      <c r="K601" s="838">
        <f>AB601</f>
        <v>0.67999999999999994</v>
      </c>
      <c r="L601" s="908" t="s">
        <v>696</v>
      </c>
      <c r="M601" s="840">
        <v>0.3</v>
      </c>
      <c r="N601" s="36" t="s">
        <v>42</v>
      </c>
      <c r="O601" s="379">
        <v>1</v>
      </c>
      <c r="P601" s="249">
        <v>1</v>
      </c>
      <c r="Q601" s="249">
        <v>1</v>
      </c>
      <c r="R601" s="251">
        <v>1</v>
      </c>
      <c r="S601" s="41">
        <f t="shared" ref="S601" si="2750">SUM(O601:O601)*M601</f>
        <v>0.3</v>
      </c>
      <c r="T601" s="42">
        <f t="shared" ref="T601" si="2751">SUM(P601:P601)*M601</f>
        <v>0.3</v>
      </c>
      <c r="U601" s="42">
        <f t="shared" ref="U601" si="2752">SUM(Q601:Q601)*M601</f>
        <v>0.3</v>
      </c>
      <c r="V601" s="43">
        <f t="shared" ref="V601" si="2753">SUM(R601:R601)*M601</f>
        <v>0.3</v>
      </c>
      <c r="W601" s="44">
        <f t="shared" si="2744"/>
        <v>0.3</v>
      </c>
      <c r="X601" s="117">
        <f>+S602+S604+S606</f>
        <v>0.32999999999999996</v>
      </c>
      <c r="Y601" s="46">
        <f>+T602+T604+T606</f>
        <v>0.54</v>
      </c>
      <c r="Z601" s="47">
        <f>+U602+U604+U606</f>
        <v>0.67999999999999994</v>
      </c>
      <c r="AA601" s="47">
        <f>+V602+V604+V606</f>
        <v>0</v>
      </c>
      <c r="AB601" s="48">
        <f>+W602+W604+W606</f>
        <v>0.67999999999999994</v>
      </c>
      <c r="AC601" s="76"/>
      <c r="AD601" s="855"/>
      <c r="AE601" s="51" t="str">
        <f t="shared" ref="AE601" si="2754">+IF(Q602&gt;Q601,"SUPERADA",IF(Q602=Q601,"EQUILIBRADA",IF(Q602&lt;Q601,"PARA MEJORAR")))</f>
        <v>EQUILIBRADA</v>
      </c>
      <c r="AF601" s="51" t="str">
        <f>IF(COUNTIF(AE601:AE606,"PARA MEJORAR")&gt;=1,"PARA MEJORAR","BIEN")</f>
        <v>BIEN</v>
      </c>
      <c r="AG601" s="51" t="str">
        <f>IF(COUNTIF(AF601:AF604,"PARA MEJORAR")&gt;=1,"PARA MEJORAR","BIEN")</f>
        <v>BIEN</v>
      </c>
      <c r="AH601" s="587"/>
      <c r="AI601" s="856"/>
      <c r="AJ601" s="573"/>
      <c r="AK601" s="574"/>
      <c r="AL601" s="574"/>
      <c r="AM601" s="574"/>
      <c r="AN601" s="574"/>
      <c r="AO601" s="575"/>
    </row>
    <row r="602" spans="1:41" ht="39.950000000000003" customHeight="1" thickBot="1" x14ac:dyDescent="0.25">
      <c r="A602" s="843"/>
      <c r="B602" s="844"/>
      <c r="C602" s="909"/>
      <c r="D602" s="910"/>
      <c r="E602" s="847"/>
      <c r="F602" s="883"/>
      <c r="G602" s="911"/>
      <c r="H602" s="912"/>
      <c r="I602" s="913"/>
      <c r="J602" s="913"/>
      <c r="K602" s="852"/>
      <c r="L602" s="897"/>
      <c r="M602" s="854"/>
      <c r="N602" s="65" t="s">
        <v>48</v>
      </c>
      <c r="O602" s="66">
        <v>1</v>
      </c>
      <c r="P602" s="67">
        <v>1</v>
      </c>
      <c r="Q602" s="67">
        <v>1</v>
      </c>
      <c r="R602" s="96">
        <v>0</v>
      </c>
      <c r="S602" s="68">
        <f t="shared" ref="S602" si="2755">SUM(O602:O602)*M601</f>
        <v>0.3</v>
      </c>
      <c r="T602" s="69">
        <f t="shared" ref="T602" si="2756">SUM(P602:P602)*M601</f>
        <v>0.3</v>
      </c>
      <c r="U602" s="69">
        <f t="shared" ref="U602" si="2757">SUM(Q602:Q602)*M601</f>
        <v>0.3</v>
      </c>
      <c r="V602" s="70">
        <f t="shared" ref="V602" si="2758">SUM(R602:R602)*M601</f>
        <v>0</v>
      </c>
      <c r="W602" s="71">
        <f t="shared" si="2744"/>
        <v>0.3</v>
      </c>
      <c r="X602" s="92"/>
      <c r="Y602" s="73"/>
      <c r="Z602" s="74"/>
      <c r="AA602" s="74"/>
      <c r="AB602" s="75"/>
      <c r="AC602" s="76"/>
      <c r="AD602" s="855"/>
      <c r="AE602" s="78"/>
      <c r="AF602" s="79"/>
      <c r="AG602" s="79"/>
      <c r="AH602" s="587"/>
      <c r="AI602" s="856"/>
      <c r="AJ602" s="589"/>
      <c r="AK602" s="590"/>
      <c r="AL602" s="590"/>
      <c r="AM602" s="590"/>
      <c r="AN602" s="590"/>
      <c r="AO602" s="591"/>
    </row>
    <row r="603" spans="1:41" ht="39.950000000000003" customHeight="1" x14ac:dyDescent="0.2">
      <c r="A603" s="843"/>
      <c r="B603" s="844"/>
      <c r="C603" s="909"/>
      <c r="D603" s="910"/>
      <c r="E603" s="847"/>
      <c r="F603" s="883"/>
      <c r="G603" s="911"/>
      <c r="H603" s="912"/>
      <c r="I603" s="913"/>
      <c r="J603" s="913"/>
      <c r="K603" s="852"/>
      <c r="L603" s="896" t="s">
        <v>697</v>
      </c>
      <c r="M603" s="854">
        <v>0.3</v>
      </c>
      <c r="N603" s="36" t="s">
        <v>42</v>
      </c>
      <c r="O603" s="791">
        <v>0.1</v>
      </c>
      <c r="P603" s="792">
        <v>1</v>
      </c>
      <c r="Q603" s="792">
        <v>1</v>
      </c>
      <c r="R603" s="793">
        <v>1</v>
      </c>
      <c r="S603" s="88">
        <f t="shared" ref="S603" si="2759">SUM(O603:O603)*M603</f>
        <v>0.03</v>
      </c>
      <c r="T603" s="89">
        <f t="shared" ref="T603" si="2760">SUM(P603:P603)*M603</f>
        <v>0.3</v>
      </c>
      <c r="U603" s="89">
        <f t="shared" ref="U603" si="2761">SUM(Q603:Q603)*M603</f>
        <v>0.3</v>
      </c>
      <c r="V603" s="90">
        <f t="shared" ref="V603" si="2762">SUM(R603:R603)*M603</f>
        <v>0.3</v>
      </c>
      <c r="W603" s="91">
        <f t="shared" si="2744"/>
        <v>0.3</v>
      </c>
      <c r="X603" s="92"/>
      <c r="Y603" s="73"/>
      <c r="Z603" s="74"/>
      <c r="AA603" s="74"/>
      <c r="AB603" s="75"/>
      <c r="AC603" s="76"/>
      <c r="AD603" s="855"/>
      <c r="AE603" s="51" t="str">
        <f t="shared" ref="AE603" si="2763">+IF(Q604&gt;Q603,"SUPERADA",IF(Q604=Q603,"EQUILIBRADA",IF(Q604&lt;Q603,"PARA MEJORAR")))</f>
        <v>EQUILIBRADA</v>
      </c>
      <c r="AF603" s="79"/>
      <c r="AG603" s="79"/>
      <c r="AH603" s="587"/>
      <c r="AI603" s="856"/>
      <c r="AJ603" s="589"/>
      <c r="AK603" s="590"/>
      <c r="AL603" s="590"/>
      <c r="AM603" s="590"/>
      <c r="AN603" s="590"/>
      <c r="AO603" s="591"/>
    </row>
    <row r="604" spans="1:41" ht="39.950000000000003" customHeight="1" thickBot="1" x14ac:dyDescent="0.25">
      <c r="A604" s="843"/>
      <c r="B604" s="844"/>
      <c r="C604" s="909"/>
      <c r="D604" s="910"/>
      <c r="E604" s="847"/>
      <c r="F604" s="883"/>
      <c r="G604" s="911"/>
      <c r="H604" s="912"/>
      <c r="I604" s="913"/>
      <c r="J604" s="913"/>
      <c r="K604" s="852"/>
      <c r="L604" s="955"/>
      <c r="M604" s="854"/>
      <c r="N604" s="65" t="s">
        <v>48</v>
      </c>
      <c r="O604" s="66">
        <v>0.1</v>
      </c>
      <c r="P604" s="67">
        <v>0.8</v>
      </c>
      <c r="Q604" s="67">
        <v>1</v>
      </c>
      <c r="R604" s="96">
        <v>0</v>
      </c>
      <c r="S604" s="68">
        <f t="shared" ref="S604" si="2764">SUM(O604:O604)*M603</f>
        <v>0.03</v>
      </c>
      <c r="T604" s="69">
        <f t="shared" ref="T604" si="2765">SUM(P604:P604)*M603</f>
        <v>0.24</v>
      </c>
      <c r="U604" s="69">
        <f t="shared" ref="U604" si="2766">SUM(Q604:Q604)*M603</f>
        <v>0.3</v>
      </c>
      <c r="V604" s="70">
        <f t="shared" ref="V604" si="2767">SUM(R604:R604)*M603</f>
        <v>0</v>
      </c>
      <c r="W604" s="71">
        <f t="shared" si="2744"/>
        <v>0.3</v>
      </c>
      <c r="X604" s="92"/>
      <c r="Y604" s="73"/>
      <c r="Z604" s="74"/>
      <c r="AA604" s="74"/>
      <c r="AB604" s="75"/>
      <c r="AC604" s="76"/>
      <c r="AD604" s="855"/>
      <c r="AE604" s="78"/>
      <c r="AF604" s="79"/>
      <c r="AG604" s="79"/>
      <c r="AH604" s="587"/>
      <c r="AI604" s="856"/>
      <c r="AJ604" s="589"/>
      <c r="AK604" s="590"/>
      <c r="AL604" s="590"/>
      <c r="AM604" s="590"/>
      <c r="AN604" s="590"/>
      <c r="AO604" s="591"/>
    </row>
    <row r="605" spans="1:41" ht="39.950000000000003" customHeight="1" x14ac:dyDescent="0.2">
      <c r="A605" s="843"/>
      <c r="B605" s="844"/>
      <c r="C605" s="909"/>
      <c r="D605" s="910"/>
      <c r="E605" s="847"/>
      <c r="F605" s="883"/>
      <c r="G605" s="911"/>
      <c r="H605" s="912"/>
      <c r="I605" s="913"/>
      <c r="J605" s="913"/>
      <c r="K605" s="852"/>
      <c r="L605" s="896" t="s">
        <v>698</v>
      </c>
      <c r="M605" s="854">
        <v>0.4</v>
      </c>
      <c r="N605" s="36" t="s">
        <v>42</v>
      </c>
      <c r="O605" s="791">
        <v>0</v>
      </c>
      <c r="P605" s="792">
        <v>0</v>
      </c>
      <c r="Q605" s="792">
        <v>0.2</v>
      </c>
      <c r="R605" s="793">
        <v>1</v>
      </c>
      <c r="S605" s="88">
        <f t="shared" ref="S605" si="2768">SUM(O605:O605)*M605</f>
        <v>0</v>
      </c>
      <c r="T605" s="89">
        <f t="shared" ref="T605" si="2769">SUM(P605:P605)*M605</f>
        <v>0</v>
      </c>
      <c r="U605" s="89">
        <f t="shared" ref="U605" si="2770">SUM(Q605:Q605)*M605</f>
        <v>8.0000000000000016E-2</v>
      </c>
      <c r="V605" s="90">
        <f t="shared" ref="V605" si="2771">SUM(R605:R605)*M605</f>
        <v>0.4</v>
      </c>
      <c r="W605" s="91">
        <f t="shared" si="2744"/>
        <v>0.4</v>
      </c>
      <c r="X605" s="92"/>
      <c r="Y605" s="73"/>
      <c r="Z605" s="74"/>
      <c r="AA605" s="74"/>
      <c r="AB605" s="75"/>
      <c r="AC605" s="76"/>
      <c r="AD605" s="855"/>
      <c r="AE605" s="51" t="str">
        <f t="shared" ref="AE605" si="2772">+IF(Q606&gt;Q605,"SUPERADA",IF(Q606=Q605,"EQUILIBRADA",IF(Q606&lt;Q605,"PARA MEJORAR")))</f>
        <v>EQUILIBRADA</v>
      </c>
      <c r="AF605" s="79"/>
      <c r="AG605" s="79"/>
      <c r="AH605" s="587"/>
      <c r="AI605" s="856"/>
      <c r="AJ605" s="589"/>
      <c r="AK605" s="590"/>
      <c r="AL605" s="590"/>
      <c r="AM605" s="590"/>
      <c r="AN605" s="590"/>
      <c r="AO605" s="591"/>
    </row>
    <row r="606" spans="1:41" ht="39.950000000000003" customHeight="1" thickBot="1" x14ac:dyDescent="0.25">
      <c r="A606" s="843"/>
      <c r="B606" s="844"/>
      <c r="C606" s="916"/>
      <c r="D606" s="917"/>
      <c r="E606" s="918"/>
      <c r="F606" s="919"/>
      <c r="G606" s="948"/>
      <c r="H606" s="921"/>
      <c r="I606" s="922"/>
      <c r="J606" s="922"/>
      <c r="K606" s="880"/>
      <c r="L606" s="923"/>
      <c r="M606" s="882"/>
      <c r="N606" s="65" t="s">
        <v>48</v>
      </c>
      <c r="O606" s="106">
        <v>0</v>
      </c>
      <c r="P606" s="107">
        <v>0</v>
      </c>
      <c r="Q606" s="107">
        <v>0.2</v>
      </c>
      <c r="R606" s="108">
        <v>0</v>
      </c>
      <c r="S606" s="109">
        <f t="shared" ref="S606" si="2773">SUM(O606:O606)*M605</f>
        <v>0</v>
      </c>
      <c r="T606" s="110">
        <f t="shared" ref="T606" si="2774">SUM(P606:P606)*M605</f>
        <v>0</v>
      </c>
      <c r="U606" s="110">
        <f t="shared" ref="U606" si="2775">SUM(Q606:Q606)*M605</f>
        <v>8.0000000000000016E-2</v>
      </c>
      <c r="V606" s="111">
        <f t="shared" ref="V606" si="2776">SUM(R606:R606)*M605</f>
        <v>0</v>
      </c>
      <c r="W606" s="112">
        <f t="shared" si="2744"/>
        <v>8.0000000000000016E-2</v>
      </c>
      <c r="X606" s="92"/>
      <c r="Y606" s="73"/>
      <c r="Z606" s="74"/>
      <c r="AA606" s="74"/>
      <c r="AB606" s="75"/>
      <c r="AC606" s="76"/>
      <c r="AD606" s="929"/>
      <c r="AE606" s="78"/>
      <c r="AF606" s="78"/>
      <c r="AG606" s="78"/>
      <c r="AH606" s="587"/>
      <c r="AI606" s="856"/>
      <c r="AJ606" s="589"/>
      <c r="AK606" s="590"/>
      <c r="AL606" s="590"/>
      <c r="AM606" s="590"/>
      <c r="AN606" s="590"/>
      <c r="AO606" s="591"/>
    </row>
    <row r="607" spans="1:41" ht="39.950000000000003" customHeight="1" x14ac:dyDescent="0.2">
      <c r="A607" s="843"/>
      <c r="B607" s="844"/>
      <c r="C607" s="956"/>
      <c r="D607" s="957"/>
      <c r="E607" s="958"/>
      <c r="F607" s="959"/>
      <c r="G607" s="960" t="s">
        <v>149</v>
      </c>
      <c r="H607" s="884">
        <v>82</v>
      </c>
      <c r="I607" s="961" t="s">
        <v>150</v>
      </c>
      <c r="J607" s="837" t="s">
        <v>151</v>
      </c>
      <c r="K607" s="838">
        <f>AB607</f>
        <v>0.5</v>
      </c>
      <c r="L607" s="839" t="s">
        <v>152</v>
      </c>
      <c r="M607" s="840">
        <v>1</v>
      </c>
      <c r="N607" s="36" t="s">
        <v>42</v>
      </c>
      <c r="O607" s="379">
        <v>0</v>
      </c>
      <c r="P607" s="249">
        <v>0</v>
      </c>
      <c r="Q607" s="250">
        <v>0.3</v>
      </c>
      <c r="R607" s="251">
        <v>1</v>
      </c>
      <c r="S607" s="41">
        <f t="shared" ref="S607" si="2777">SUM(O607:O607)*M607</f>
        <v>0</v>
      </c>
      <c r="T607" s="42">
        <f t="shared" ref="T607" si="2778">SUM(P607:P607)*M607</f>
        <v>0</v>
      </c>
      <c r="U607" s="42">
        <f t="shared" ref="U607" si="2779">SUM(Q607:Q607)*M607</f>
        <v>0.3</v>
      </c>
      <c r="V607" s="43">
        <f t="shared" ref="V607" si="2780">SUM(R607:R607)*M607</f>
        <v>1</v>
      </c>
      <c r="W607" s="44">
        <f t="shared" si="2744"/>
        <v>1</v>
      </c>
      <c r="X607" s="117">
        <f>+S608</f>
        <v>0</v>
      </c>
      <c r="Y607" s="46">
        <f>+T608</f>
        <v>0</v>
      </c>
      <c r="Z607" s="47">
        <f>+U608</f>
        <v>0.5</v>
      </c>
      <c r="AA607" s="47">
        <f>+V608</f>
        <v>0</v>
      </c>
      <c r="AB607" s="48">
        <f>+W608</f>
        <v>0.5</v>
      </c>
      <c r="AC607" s="76"/>
      <c r="AD607" s="841" t="s">
        <v>153</v>
      </c>
      <c r="AE607" s="51" t="str">
        <f t="shared" ref="AE607" si="2781">+IF(Q608&gt;Q607,"SUPERADA",IF(Q608=Q607,"EQUILIBRADA",IF(Q608&lt;Q607,"PARA MEJORAR")))</f>
        <v>SUPERADA</v>
      </c>
      <c r="AF607" s="51" t="str">
        <f>IF(COUNTIF(AE607:AE608,"PARA MEJORAR")&gt;=1,"PARA MEJORAR","BIEN")</f>
        <v>BIEN</v>
      </c>
      <c r="AG607" s="51"/>
      <c r="AH607" s="587"/>
      <c r="AI607" s="856"/>
      <c r="AJ607" s="238"/>
      <c r="AK607" s="239"/>
      <c r="AL607" s="239"/>
      <c r="AM607" s="239"/>
      <c r="AN607" s="239"/>
      <c r="AO607" s="240"/>
    </row>
    <row r="608" spans="1:41" ht="39.950000000000003" customHeight="1" thickBot="1" x14ac:dyDescent="0.25">
      <c r="A608" s="843"/>
      <c r="B608" s="844"/>
      <c r="C608" s="962"/>
      <c r="D608" s="963"/>
      <c r="E608" s="964"/>
      <c r="F608" s="965"/>
      <c r="G608" s="966"/>
      <c r="H608" s="899"/>
      <c r="I608" s="967"/>
      <c r="J608" s="878"/>
      <c r="K608" s="880"/>
      <c r="L608" s="881"/>
      <c r="M608" s="882"/>
      <c r="N608" s="65" t="s">
        <v>48</v>
      </c>
      <c r="O608" s="388">
        <v>0</v>
      </c>
      <c r="P608" s="257">
        <v>0</v>
      </c>
      <c r="Q608" s="182">
        <v>0.5</v>
      </c>
      <c r="R608" s="258">
        <v>0</v>
      </c>
      <c r="S608" s="109">
        <f t="shared" ref="S608" si="2782">SUM(O608:O608)*M607</f>
        <v>0</v>
      </c>
      <c r="T608" s="110">
        <f t="shared" ref="T608" si="2783">SUM(P608:P608)*M607</f>
        <v>0</v>
      </c>
      <c r="U608" s="110">
        <f t="shared" ref="U608" si="2784">SUM(Q608:Q608)*M607</f>
        <v>0.5</v>
      </c>
      <c r="V608" s="111">
        <f t="shared" ref="V608" si="2785">SUM(R608:R608)*M607</f>
        <v>0</v>
      </c>
      <c r="W608" s="112">
        <f t="shared" si="2744"/>
        <v>0.5</v>
      </c>
      <c r="X608" s="122"/>
      <c r="Y608" s="124"/>
      <c r="Z608" s="125"/>
      <c r="AA608" s="125"/>
      <c r="AB608" s="126"/>
      <c r="AC608" s="76"/>
      <c r="AD608" s="929"/>
      <c r="AE608" s="78"/>
      <c r="AF608" s="79"/>
      <c r="AG608" s="79"/>
      <c r="AH608" s="587"/>
      <c r="AI608" s="856"/>
      <c r="AJ608" s="97"/>
      <c r="AK608" s="98"/>
      <c r="AL608" s="98"/>
      <c r="AM608" s="98"/>
      <c r="AN608" s="98"/>
      <c r="AO608" s="99"/>
    </row>
    <row r="609" spans="1:41" ht="39.950000000000003" customHeight="1" x14ac:dyDescent="0.2">
      <c r="A609" s="968" t="s">
        <v>34</v>
      </c>
      <c r="B609" s="969" t="s">
        <v>699</v>
      </c>
      <c r="C609" s="970">
        <v>34</v>
      </c>
      <c r="D609" s="971" t="s">
        <v>700</v>
      </c>
      <c r="E609" s="972">
        <v>41</v>
      </c>
      <c r="F609" s="973" t="s">
        <v>701</v>
      </c>
      <c r="G609" s="974" t="s">
        <v>702</v>
      </c>
      <c r="H609" s="975">
        <v>83</v>
      </c>
      <c r="I609" s="976" t="s">
        <v>703</v>
      </c>
      <c r="J609" s="976" t="s">
        <v>704</v>
      </c>
      <c r="K609" s="977">
        <v>0.7</v>
      </c>
      <c r="L609" s="978" t="s">
        <v>705</v>
      </c>
      <c r="M609" s="979">
        <v>0.6</v>
      </c>
      <c r="N609" s="36" t="s">
        <v>42</v>
      </c>
      <c r="O609" s="38">
        <v>0.2</v>
      </c>
      <c r="P609" s="38">
        <v>0.4</v>
      </c>
      <c r="Q609" s="38">
        <v>0.7</v>
      </c>
      <c r="R609" s="116">
        <v>1</v>
      </c>
      <c r="S609" s="41">
        <f t="shared" ref="S609" si="2786">SUM(O609:O609)*M609</f>
        <v>0.12</v>
      </c>
      <c r="T609" s="42">
        <f t="shared" ref="T609" si="2787">SUM(P609:P609)*M609</f>
        <v>0.24</v>
      </c>
      <c r="U609" s="42">
        <f t="shared" ref="U609" si="2788">SUM(Q609:Q609)*M609</f>
        <v>0.42</v>
      </c>
      <c r="V609" s="43">
        <f t="shared" ref="V609" si="2789">SUM(R609:R609)*M609</f>
        <v>0.6</v>
      </c>
      <c r="W609" s="44">
        <f t="shared" si="2744"/>
        <v>0.6</v>
      </c>
      <c r="X609" s="274">
        <f>+S610+S612</f>
        <v>0.2</v>
      </c>
      <c r="Y609" s="274">
        <f t="shared" ref="Y609:AB609" si="2790">+T610+T612</f>
        <v>0.4</v>
      </c>
      <c r="Z609" s="274">
        <f t="shared" si="2790"/>
        <v>0.7</v>
      </c>
      <c r="AA609" s="274">
        <f t="shared" si="2790"/>
        <v>0</v>
      </c>
      <c r="AB609" s="980">
        <f t="shared" si="2790"/>
        <v>0.7</v>
      </c>
      <c r="AC609" s="277" t="s">
        <v>706</v>
      </c>
      <c r="AD609" s="981" t="s">
        <v>707</v>
      </c>
      <c r="AE609" s="51" t="str">
        <f t="shared" ref="AE609" si="2791">+IF(Q610&gt;Q609,"SUPERADA",IF(Q610=Q609,"EQUILIBRADA",IF(Q610&lt;Q609,"PARA MEJORAR")))</f>
        <v>EQUILIBRADA</v>
      </c>
      <c r="AF609" s="51" t="str">
        <f>IF(COUNTIF(AE609:AE612,"PARA MEJORAR")&gt;=1,"PARA MEJORAR","BIEN")</f>
        <v>BIEN</v>
      </c>
      <c r="AG609" s="51" t="str">
        <f>IF(COUNTIF(AF609:AF612,"PARA MEJORAR")&gt;=1,"PARA MEJORAR","BIEN")</f>
        <v>BIEN</v>
      </c>
      <c r="AH609" s="51" t="str">
        <f>IF(COUNTIF(AG609:AG780,"PARA MEJORAR")&gt;=1,"PARA MEJORAR","BIEN")</f>
        <v>PARA MEJORAR</v>
      </c>
      <c r="AI609" s="982" t="s">
        <v>708</v>
      </c>
      <c r="AJ609" s="221"/>
      <c r="AK609" s="222"/>
      <c r="AL609" s="222"/>
      <c r="AM609" s="222"/>
      <c r="AN609" s="222"/>
      <c r="AO609" s="223"/>
    </row>
    <row r="610" spans="1:41" ht="39.950000000000003" customHeight="1" thickBot="1" x14ac:dyDescent="0.25">
      <c r="A610" s="983"/>
      <c r="B610" s="984"/>
      <c r="C610" s="985"/>
      <c r="D610" s="986"/>
      <c r="E610" s="987"/>
      <c r="F610" s="988"/>
      <c r="G610" s="989"/>
      <c r="H610" s="990"/>
      <c r="I610" s="991"/>
      <c r="J610" s="991"/>
      <c r="K610" s="992"/>
      <c r="L610" s="993"/>
      <c r="M610" s="994"/>
      <c r="N610" s="65" t="s">
        <v>48</v>
      </c>
      <c r="O610" s="66">
        <v>0.2</v>
      </c>
      <c r="P610" s="67">
        <v>0.4</v>
      </c>
      <c r="Q610" s="67">
        <v>0.7</v>
      </c>
      <c r="R610" s="96">
        <v>0</v>
      </c>
      <c r="S610" s="68">
        <f t="shared" ref="S610" si="2792">SUM(O610:O610)*M609</f>
        <v>0.12</v>
      </c>
      <c r="T610" s="69">
        <f t="shared" ref="T610" si="2793">SUM(P610:P610)*M609</f>
        <v>0.24</v>
      </c>
      <c r="U610" s="69">
        <f t="shared" ref="U610" si="2794">SUM(Q610:Q610)*M609</f>
        <v>0.42</v>
      </c>
      <c r="V610" s="70">
        <f t="shared" ref="V610" si="2795">SUM(R610:R610)*M609</f>
        <v>0</v>
      </c>
      <c r="W610" s="71">
        <f t="shared" si="2744"/>
        <v>0.42</v>
      </c>
      <c r="X610" s="288"/>
      <c r="Y610" s="288"/>
      <c r="Z610" s="288"/>
      <c r="AA610" s="288"/>
      <c r="AB610" s="995"/>
      <c r="AC610" s="290"/>
      <c r="AD610" s="996"/>
      <c r="AE610" s="78"/>
      <c r="AF610" s="79"/>
      <c r="AG610" s="79"/>
      <c r="AH610" s="79"/>
      <c r="AI610" s="997"/>
      <c r="AJ610" s="97"/>
      <c r="AK610" s="98"/>
      <c r="AL610" s="98"/>
      <c r="AM610" s="98"/>
      <c r="AN610" s="98"/>
      <c r="AO610" s="99"/>
    </row>
    <row r="611" spans="1:41" ht="39.950000000000003" customHeight="1" x14ac:dyDescent="0.2">
      <c r="A611" s="983"/>
      <c r="B611" s="984"/>
      <c r="C611" s="985"/>
      <c r="D611" s="986"/>
      <c r="E611" s="987"/>
      <c r="F611" s="988"/>
      <c r="G611" s="989"/>
      <c r="H611" s="990"/>
      <c r="I611" s="991"/>
      <c r="J611" s="991"/>
      <c r="K611" s="992"/>
      <c r="L611" s="993" t="s">
        <v>709</v>
      </c>
      <c r="M611" s="994">
        <v>0.4</v>
      </c>
      <c r="N611" s="36" t="s">
        <v>42</v>
      </c>
      <c r="O611" s="85">
        <v>0.2</v>
      </c>
      <c r="P611" s="85">
        <v>0.4</v>
      </c>
      <c r="Q611" s="85">
        <v>0.7</v>
      </c>
      <c r="R611" s="87">
        <v>1</v>
      </c>
      <c r="S611" s="88">
        <f t="shared" ref="S611" si="2796">SUM(O611:O611)*M611</f>
        <v>8.0000000000000016E-2</v>
      </c>
      <c r="T611" s="89">
        <f t="shared" ref="T611" si="2797">SUM(P611:P611)*M611</f>
        <v>0.16000000000000003</v>
      </c>
      <c r="U611" s="89">
        <f t="shared" ref="U611" si="2798">SUM(Q611:Q611)*M611</f>
        <v>0.27999999999999997</v>
      </c>
      <c r="V611" s="90">
        <f t="shared" ref="V611" si="2799">SUM(R611:R611)*M611</f>
        <v>0.4</v>
      </c>
      <c r="W611" s="91">
        <f t="shared" si="2744"/>
        <v>0.4</v>
      </c>
      <c r="X611" s="288"/>
      <c r="Y611" s="288"/>
      <c r="Z611" s="288"/>
      <c r="AA611" s="288"/>
      <c r="AB611" s="995"/>
      <c r="AC611" s="290"/>
      <c r="AD611" s="996"/>
      <c r="AE611" s="51" t="str">
        <f t="shared" ref="AE611" si="2800">+IF(Q612&gt;Q611,"SUPERADA",IF(Q612=Q611,"EQUILIBRADA",IF(Q612&lt;Q611,"PARA MEJORAR")))</f>
        <v>EQUILIBRADA</v>
      </c>
      <c r="AF611" s="79"/>
      <c r="AG611" s="79"/>
      <c r="AH611" s="79"/>
      <c r="AI611" s="997"/>
      <c r="AJ611" s="97"/>
      <c r="AK611" s="98"/>
      <c r="AL611" s="98"/>
      <c r="AM611" s="98"/>
      <c r="AN611" s="98"/>
      <c r="AO611" s="99"/>
    </row>
    <row r="612" spans="1:41" ht="39.950000000000003" customHeight="1" thickBot="1" x14ac:dyDescent="0.25">
      <c r="A612" s="983"/>
      <c r="B612" s="984"/>
      <c r="C612" s="985"/>
      <c r="D612" s="986"/>
      <c r="E612" s="987"/>
      <c r="F612" s="988"/>
      <c r="G612" s="998"/>
      <c r="H612" s="999"/>
      <c r="I612" s="1000"/>
      <c r="J612" s="1000"/>
      <c r="K612" s="1001"/>
      <c r="L612" s="1002"/>
      <c r="M612" s="1003"/>
      <c r="N612" s="65" t="s">
        <v>48</v>
      </c>
      <c r="O612" s="106">
        <v>0.2</v>
      </c>
      <c r="P612" s="107">
        <v>0.4</v>
      </c>
      <c r="Q612" s="107">
        <v>0.7</v>
      </c>
      <c r="R612" s="108">
        <v>0</v>
      </c>
      <c r="S612" s="109">
        <f t="shared" ref="S612" si="2801">SUM(O612:O612)*M611</f>
        <v>8.0000000000000016E-2</v>
      </c>
      <c r="T612" s="110">
        <f t="shared" ref="T612" si="2802">SUM(P612:P612)*M611</f>
        <v>0.16000000000000003</v>
      </c>
      <c r="U612" s="110">
        <f t="shared" ref="U612" si="2803">SUM(Q612:Q612)*M611</f>
        <v>0.27999999999999997</v>
      </c>
      <c r="V612" s="111">
        <f t="shared" ref="V612" si="2804">SUM(R612:R612)*M611</f>
        <v>0</v>
      </c>
      <c r="W612" s="112">
        <f t="shared" si="2744"/>
        <v>0.27999999999999997</v>
      </c>
      <c r="X612" s="328"/>
      <c r="Y612" s="328"/>
      <c r="Z612" s="328"/>
      <c r="AA612" s="328"/>
      <c r="AB612" s="1004"/>
      <c r="AC612" s="290"/>
      <c r="AD612" s="996"/>
      <c r="AE612" s="78"/>
      <c r="AF612" s="79"/>
      <c r="AG612" s="79"/>
      <c r="AH612" s="79"/>
      <c r="AI612" s="997"/>
      <c r="AJ612" s="97"/>
      <c r="AK612" s="98"/>
      <c r="AL612" s="98"/>
      <c r="AM612" s="98"/>
      <c r="AN612" s="98"/>
      <c r="AO612" s="99"/>
    </row>
    <row r="613" spans="1:41" ht="39.950000000000003" customHeight="1" x14ac:dyDescent="0.2">
      <c r="A613" s="983"/>
      <c r="B613" s="984"/>
      <c r="C613" s="985"/>
      <c r="D613" s="986"/>
      <c r="E613" s="987"/>
      <c r="F613" s="988"/>
      <c r="G613" s="989" t="s">
        <v>710</v>
      </c>
      <c r="H613" s="990">
        <v>84</v>
      </c>
      <c r="I613" s="1005" t="s">
        <v>703</v>
      </c>
      <c r="J613" s="1005" t="s">
        <v>711</v>
      </c>
      <c r="K613" s="992">
        <v>0.7</v>
      </c>
      <c r="L613" s="1006" t="s">
        <v>712</v>
      </c>
      <c r="M613" s="1007">
        <v>1</v>
      </c>
      <c r="N613" s="36" t="s">
        <v>42</v>
      </c>
      <c r="O613" s="85">
        <v>0.2</v>
      </c>
      <c r="P613" s="85">
        <v>0.45</v>
      </c>
      <c r="Q613" s="85">
        <v>0.7</v>
      </c>
      <c r="R613" s="87">
        <v>1</v>
      </c>
      <c r="S613" s="41">
        <f t="shared" ref="S613" si="2805">SUM(O613:O613)*M613</f>
        <v>0.2</v>
      </c>
      <c r="T613" s="42">
        <f t="shared" ref="T613" si="2806">SUM(P613:P613)*M613</f>
        <v>0.45</v>
      </c>
      <c r="U613" s="42">
        <f t="shared" ref="U613" si="2807">SUM(Q613:Q613)*M613</f>
        <v>0.7</v>
      </c>
      <c r="V613" s="43">
        <f t="shared" ref="V613" si="2808">SUM(R613:R613)*M613</f>
        <v>1</v>
      </c>
      <c r="W613" s="44">
        <f t="shared" si="2744"/>
        <v>1</v>
      </c>
      <c r="X613" s="313">
        <f>S614</f>
        <v>0.2</v>
      </c>
      <c r="Y613" s="273">
        <f t="shared" ref="Y613:AB613" si="2809">T614</f>
        <v>0.45</v>
      </c>
      <c r="Z613" s="273">
        <f t="shared" si="2809"/>
        <v>0.7</v>
      </c>
      <c r="AA613" s="273">
        <f t="shared" si="2809"/>
        <v>0</v>
      </c>
      <c r="AB613" s="1008">
        <f t="shared" si="2809"/>
        <v>0.7</v>
      </c>
      <c r="AC613" s="290"/>
      <c r="AD613" s="996"/>
      <c r="AE613" s="51" t="str">
        <f t="shared" ref="AE613" si="2810">+IF(Q614&gt;Q613,"SUPERADA",IF(Q614=Q613,"EQUILIBRADA",IF(Q614&lt;Q613,"PARA MEJORAR")))</f>
        <v>EQUILIBRADA</v>
      </c>
      <c r="AF613" s="51" t="str">
        <f>IF(COUNTIF(AE613:AE614,"PARA MEJORAR")&gt;=1,"PARA MEJORAR","BIEN")</f>
        <v>BIEN</v>
      </c>
      <c r="AG613" s="79"/>
      <c r="AH613" s="79"/>
      <c r="AI613" s="997"/>
      <c r="AJ613" s="221"/>
      <c r="AK613" s="222"/>
      <c r="AL613" s="222"/>
      <c r="AM613" s="222"/>
      <c r="AN613" s="222"/>
      <c r="AO613" s="223"/>
    </row>
    <row r="614" spans="1:41" ht="39.950000000000003" customHeight="1" thickBot="1" x14ac:dyDescent="0.25">
      <c r="A614" s="983"/>
      <c r="B614" s="984"/>
      <c r="C614" s="985"/>
      <c r="D614" s="986"/>
      <c r="E614" s="987"/>
      <c r="F614" s="988"/>
      <c r="G614" s="998"/>
      <c r="H614" s="999"/>
      <c r="I614" s="1009"/>
      <c r="J614" s="1009"/>
      <c r="K614" s="1001"/>
      <c r="L614" s="1010"/>
      <c r="M614" s="1011"/>
      <c r="N614" s="65" t="s">
        <v>48</v>
      </c>
      <c r="O614" s="66">
        <v>0.2</v>
      </c>
      <c r="P614" s="67">
        <v>0.45</v>
      </c>
      <c r="Q614" s="67">
        <v>0.7</v>
      </c>
      <c r="R614" s="96">
        <v>0</v>
      </c>
      <c r="S614" s="109">
        <f t="shared" ref="S614" si="2811">SUM(O614:O614)*M613</f>
        <v>0.2</v>
      </c>
      <c r="T614" s="110">
        <f t="shared" ref="T614" si="2812">SUM(P614:P614)*M613</f>
        <v>0.45</v>
      </c>
      <c r="U614" s="110">
        <f t="shared" ref="U614" si="2813">SUM(Q614:Q614)*M613</f>
        <v>0.7</v>
      </c>
      <c r="V614" s="111">
        <f t="shared" ref="V614" si="2814">SUM(R614:R614)*M613</f>
        <v>0</v>
      </c>
      <c r="W614" s="112">
        <f t="shared" si="2744"/>
        <v>0.7</v>
      </c>
      <c r="X614" s="326"/>
      <c r="Y614" s="327"/>
      <c r="Z614" s="327"/>
      <c r="AA614" s="327"/>
      <c r="AB614" s="1012"/>
      <c r="AC614" s="290"/>
      <c r="AD614" s="996"/>
      <c r="AE614" s="78"/>
      <c r="AF614" s="79"/>
      <c r="AG614" s="79"/>
      <c r="AH614" s="79"/>
      <c r="AI614" s="997"/>
      <c r="AJ614" s="97"/>
      <c r="AK614" s="98"/>
      <c r="AL614" s="98"/>
      <c r="AM614" s="98"/>
      <c r="AN614" s="98"/>
      <c r="AO614" s="99"/>
    </row>
    <row r="615" spans="1:41" ht="39.950000000000003" customHeight="1" x14ac:dyDescent="0.2">
      <c r="A615" s="983"/>
      <c r="B615" s="984"/>
      <c r="C615" s="985"/>
      <c r="D615" s="986"/>
      <c r="E615" s="987"/>
      <c r="F615" s="988"/>
      <c r="G615" s="1013" t="s">
        <v>713</v>
      </c>
      <c r="H615" s="975">
        <v>85</v>
      </c>
      <c r="I615" s="976" t="s">
        <v>714</v>
      </c>
      <c r="J615" s="1014" t="s">
        <v>715</v>
      </c>
      <c r="K615" s="977">
        <v>0.7</v>
      </c>
      <c r="L615" s="978" t="s">
        <v>716</v>
      </c>
      <c r="M615" s="979">
        <v>0.6</v>
      </c>
      <c r="N615" s="36" t="s">
        <v>42</v>
      </c>
      <c r="O615" s="38">
        <v>0.1</v>
      </c>
      <c r="P615" s="38">
        <v>0.4</v>
      </c>
      <c r="Q615" s="38">
        <v>0.7</v>
      </c>
      <c r="R615" s="116">
        <v>1</v>
      </c>
      <c r="S615" s="41">
        <f t="shared" ref="S615" si="2815">SUM(O615:O615)*M615</f>
        <v>0.06</v>
      </c>
      <c r="T615" s="42">
        <f t="shared" ref="T615" si="2816">SUM(P615:P615)*M615</f>
        <v>0.24</v>
      </c>
      <c r="U615" s="42">
        <f t="shared" ref="U615" si="2817">SUM(Q615:Q615)*M615</f>
        <v>0.42</v>
      </c>
      <c r="V615" s="43">
        <f t="shared" ref="V615" si="2818">SUM(R615:R615)*M615</f>
        <v>0.6</v>
      </c>
      <c r="W615" s="44">
        <f t="shared" si="2744"/>
        <v>0.6</v>
      </c>
      <c r="X615" s="313">
        <f>+S616+S618</f>
        <v>0</v>
      </c>
      <c r="Y615" s="273">
        <f t="shared" ref="Y615:AB615" si="2819">+T616+T618</f>
        <v>0.4</v>
      </c>
      <c r="Z615" s="273">
        <f t="shared" si="2819"/>
        <v>0.7</v>
      </c>
      <c r="AA615" s="273">
        <f t="shared" si="2819"/>
        <v>0</v>
      </c>
      <c r="AB615" s="1008">
        <f t="shared" si="2819"/>
        <v>0.7</v>
      </c>
      <c r="AC615" s="290"/>
      <c r="AD615" s="996"/>
      <c r="AE615" s="51" t="str">
        <f t="shared" ref="AE615" si="2820">+IF(Q616&gt;Q615,"SUPERADA",IF(Q616=Q615,"EQUILIBRADA",IF(Q616&lt;Q615,"PARA MEJORAR")))</f>
        <v>EQUILIBRADA</v>
      </c>
      <c r="AF615" s="51" t="str">
        <f>IF(COUNTIF(AE615:AE618,"PARA MEJORAR")&gt;=1,"PARA MEJORAR","BIEN")</f>
        <v>BIEN</v>
      </c>
      <c r="AG615" s="79" t="str">
        <f>IF(COUNTIF(AF615:AF618,"PARA MEJORAR")&gt;=1,"PARA MEJORAR","BIEN")</f>
        <v>BIEN</v>
      </c>
      <c r="AH615" s="79"/>
      <c r="AI615" s="997"/>
      <c r="AJ615" s="221"/>
      <c r="AK615" s="222"/>
      <c r="AL615" s="222"/>
      <c r="AM615" s="222"/>
      <c r="AN615" s="222"/>
      <c r="AO615" s="223"/>
    </row>
    <row r="616" spans="1:41" ht="39.950000000000003" customHeight="1" thickBot="1" x14ac:dyDescent="0.25">
      <c r="A616" s="983"/>
      <c r="B616" s="984"/>
      <c r="C616" s="985"/>
      <c r="D616" s="986"/>
      <c r="E616" s="987"/>
      <c r="F616" s="988"/>
      <c r="G616" s="1015"/>
      <c r="H616" s="990"/>
      <c r="I616" s="991"/>
      <c r="J616" s="1005"/>
      <c r="K616" s="992"/>
      <c r="L616" s="993"/>
      <c r="M616" s="994"/>
      <c r="N616" s="65" t="s">
        <v>48</v>
      </c>
      <c r="O616" s="66">
        <v>0</v>
      </c>
      <c r="P616" s="67">
        <v>0.4</v>
      </c>
      <c r="Q616" s="67">
        <v>0.7</v>
      </c>
      <c r="R616" s="96">
        <v>0</v>
      </c>
      <c r="S616" s="68">
        <f t="shared" ref="S616" si="2821">SUM(O616:O616)*M615</f>
        <v>0</v>
      </c>
      <c r="T616" s="69">
        <f t="shared" ref="T616" si="2822">SUM(P616:P616)*M615</f>
        <v>0.24</v>
      </c>
      <c r="U616" s="69">
        <f t="shared" ref="U616" si="2823">SUM(Q616:Q616)*M615</f>
        <v>0.42</v>
      </c>
      <c r="V616" s="70">
        <f t="shared" ref="V616" si="2824">SUM(R616:R616)*M615</f>
        <v>0</v>
      </c>
      <c r="W616" s="71">
        <f t="shared" si="2744"/>
        <v>0.42</v>
      </c>
      <c r="X616" s="272"/>
      <c r="Y616" s="287"/>
      <c r="Z616" s="287"/>
      <c r="AA616" s="287"/>
      <c r="AB616" s="1016"/>
      <c r="AC616" s="290"/>
      <c r="AD616" s="996"/>
      <c r="AE616" s="78"/>
      <c r="AF616" s="79"/>
      <c r="AG616" s="79"/>
      <c r="AH616" s="79"/>
      <c r="AI616" s="997"/>
      <c r="AJ616" s="97"/>
      <c r="AK616" s="98"/>
      <c r="AL616" s="98"/>
      <c r="AM616" s="98"/>
      <c r="AN616" s="98"/>
      <c r="AO616" s="99"/>
    </row>
    <row r="617" spans="1:41" ht="39.950000000000003" customHeight="1" x14ac:dyDescent="0.2">
      <c r="A617" s="983"/>
      <c r="B617" s="984"/>
      <c r="C617" s="985"/>
      <c r="D617" s="986"/>
      <c r="E617" s="987"/>
      <c r="F617" s="988"/>
      <c r="G617" s="1015"/>
      <c r="H617" s="990"/>
      <c r="I617" s="991"/>
      <c r="J617" s="1005"/>
      <c r="K617" s="992"/>
      <c r="L617" s="993" t="s">
        <v>717</v>
      </c>
      <c r="M617" s="994">
        <v>0.4</v>
      </c>
      <c r="N617" s="36" t="s">
        <v>42</v>
      </c>
      <c r="O617" s="195">
        <v>0.1</v>
      </c>
      <c r="P617" s="195">
        <v>0.4</v>
      </c>
      <c r="Q617" s="195">
        <v>0.7</v>
      </c>
      <c r="R617" s="196">
        <v>1</v>
      </c>
      <c r="S617" s="88">
        <f t="shared" ref="S617" si="2825">SUM(O617:O617)*M617</f>
        <v>4.0000000000000008E-2</v>
      </c>
      <c r="T617" s="89">
        <f t="shared" ref="T617" si="2826">SUM(P617:P617)*M617</f>
        <v>0.16000000000000003</v>
      </c>
      <c r="U617" s="89">
        <f t="shared" ref="U617" si="2827">SUM(Q617:Q617)*M617</f>
        <v>0.27999999999999997</v>
      </c>
      <c r="V617" s="90">
        <f t="shared" ref="V617" si="2828">SUM(R617:R617)*M617</f>
        <v>0.4</v>
      </c>
      <c r="W617" s="91">
        <f t="shared" si="2744"/>
        <v>0.4</v>
      </c>
      <c r="X617" s="272"/>
      <c r="Y617" s="287"/>
      <c r="Z617" s="287"/>
      <c r="AA617" s="287"/>
      <c r="AB617" s="1016"/>
      <c r="AC617" s="290"/>
      <c r="AD617" s="996"/>
      <c r="AE617" s="51" t="str">
        <f t="shared" ref="AE617" si="2829">+IF(Q618&gt;Q617,"SUPERADA",IF(Q618=Q617,"EQUILIBRADA",IF(Q618&lt;Q617,"PARA MEJORAR")))</f>
        <v>EQUILIBRADA</v>
      </c>
      <c r="AF617" s="79"/>
      <c r="AG617" s="79"/>
      <c r="AH617" s="79"/>
      <c r="AI617" s="997"/>
      <c r="AJ617" s="97"/>
      <c r="AK617" s="98"/>
      <c r="AL617" s="98"/>
      <c r="AM617" s="98"/>
      <c r="AN617" s="98"/>
      <c r="AO617" s="99"/>
    </row>
    <row r="618" spans="1:41" ht="39.950000000000003" customHeight="1" thickBot="1" x14ac:dyDescent="0.25">
      <c r="A618" s="983"/>
      <c r="B618" s="984"/>
      <c r="C618" s="985"/>
      <c r="D618" s="986"/>
      <c r="E618" s="987"/>
      <c r="F618" s="988"/>
      <c r="G618" s="1017"/>
      <c r="H618" s="999"/>
      <c r="I618" s="1000"/>
      <c r="J618" s="1009"/>
      <c r="K618" s="1001"/>
      <c r="L618" s="1002"/>
      <c r="M618" s="1003"/>
      <c r="N618" s="65" t="s">
        <v>48</v>
      </c>
      <c r="O618" s="66">
        <v>0</v>
      </c>
      <c r="P618" s="67">
        <v>0.4</v>
      </c>
      <c r="Q618" s="67">
        <v>0.7</v>
      </c>
      <c r="R618" s="96">
        <v>0</v>
      </c>
      <c r="S618" s="109">
        <f t="shared" ref="S618" si="2830">SUM(O618:O618)*M617</f>
        <v>0</v>
      </c>
      <c r="T618" s="110">
        <f t="shared" ref="T618" si="2831">SUM(P618:P618)*M617</f>
        <v>0.16000000000000003</v>
      </c>
      <c r="U618" s="110">
        <f t="shared" ref="U618" si="2832">SUM(Q618:Q618)*M617</f>
        <v>0.27999999999999997</v>
      </c>
      <c r="V618" s="111">
        <f t="shared" ref="V618" si="2833">SUM(R618:R618)*M617</f>
        <v>0</v>
      </c>
      <c r="W618" s="112">
        <f t="shared" si="2744"/>
        <v>0.27999999999999997</v>
      </c>
      <c r="X618" s="326"/>
      <c r="Y618" s="327"/>
      <c r="Z618" s="327"/>
      <c r="AA618" s="327"/>
      <c r="AB618" s="1012"/>
      <c r="AC618" s="290"/>
      <c r="AD618" s="996"/>
      <c r="AE618" s="78"/>
      <c r="AF618" s="78"/>
      <c r="AG618" s="79"/>
      <c r="AH618" s="79"/>
      <c r="AI618" s="997"/>
      <c r="AJ618" s="97"/>
      <c r="AK618" s="98"/>
      <c r="AL618" s="98"/>
      <c r="AM618" s="98"/>
      <c r="AN618" s="98"/>
      <c r="AO618" s="99"/>
    </row>
    <row r="619" spans="1:41" ht="39.950000000000003" customHeight="1" x14ac:dyDescent="0.2">
      <c r="A619" s="983"/>
      <c r="B619" s="984"/>
      <c r="C619" s="985"/>
      <c r="D619" s="986"/>
      <c r="E619" s="987"/>
      <c r="F619" s="988"/>
      <c r="G619" s="1013" t="s">
        <v>718</v>
      </c>
      <c r="H619" s="975">
        <v>86</v>
      </c>
      <c r="I619" s="1018" t="s">
        <v>719</v>
      </c>
      <c r="J619" s="1018" t="s">
        <v>720</v>
      </c>
      <c r="K619" s="977">
        <v>1</v>
      </c>
      <c r="L619" s="1019" t="s">
        <v>721</v>
      </c>
      <c r="M619" s="979">
        <v>0.25</v>
      </c>
      <c r="N619" s="36" t="s">
        <v>42</v>
      </c>
      <c r="O619" s="38">
        <v>0.1</v>
      </c>
      <c r="P619" s="38">
        <v>0.3</v>
      </c>
      <c r="Q619" s="38">
        <v>0.6</v>
      </c>
      <c r="R619" s="116">
        <v>1</v>
      </c>
      <c r="S619" s="41">
        <f t="shared" ref="S619" si="2834">SUM(O619:O619)*M619</f>
        <v>2.5000000000000001E-2</v>
      </c>
      <c r="T619" s="42">
        <f t="shared" ref="T619" si="2835">SUM(P619:P619)*M619</f>
        <v>7.4999999999999997E-2</v>
      </c>
      <c r="U619" s="42">
        <f t="shared" ref="U619" si="2836">SUM(Q619:Q619)*M619</f>
        <v>0.15</v>
      </c>
      <c r="V619" s="43">
        <f t="shared" ref="V619" si="2837">SUM(R619:R619)*M619</f>
        <v>0.25</v>
      </c>
      <c r="W619" s="44">
        <f t="shared" si="2744"/>
        <v>0.25</v>
      </c>
      <c r="X619" s="313">
        <f>+S620+S622+S624+S626</f>
        <v>0.32500000000000001</v>
      </c>
      <c r="Y619" s="273">
        <f t="shared" ref="Y619:AB619" si="2838">+T620+T622+T624+T626</f>
        <v>0.375</v>
      </c>
      <c r="Z619" s="273">
        <f t="shared" si="2838"/>
        <v>1</v>
      </c>
      <c r="AA619" s="273">
        <f t="shared" si="2838"/>
        <v>0</v>
      </c>
      <c r="AB619" s="1008">
        <f t="shared" si="2838"/>
        <v>1</v>
      </c>
      <c r="AC619" s="290"/>
      <c r="AD619" s="996"/>
      <c r="AE619" s="51" t="str">
        <f t="shared" ref="AE619" si="2839">+IF(Q620&gt;Q619,"SUPERADA",IF(Q620=Q619,"EQUILIBRADA",IF(Q620&lt;Q619,"PARA MEJORAR")))</f>
        <v>SUPERADA</v>
      </c>
      <c r="AF619" s="79" t="str">
        <f>IF(COUNTIF(AE619:AE626,"PARA MEJORAR")&gt;=1,"PARA MEJORAR","BIEN")</f>
        <v>BIEN</v>
      </c>
      <c r="AG619" s="79" t="str">
        <f>IF(COUNTIF(AF619:AF626,"PARA MEJORAR")&gt;=1,"PARA MEJORAR","BIEN")</f>
        <v>BIEN</v>
      </c>
      <c r="AH619" s="79"/>
      <c r="AI619" s="997"/>
      <c r="AJ619" s="221"/>
      <c r="AK619" s="222"/>
      <c r="AL619" s="222"/>
      <c r="AM619" s="222"/>
      <c r="AN619" s="222"/>
      <c r="AO619" s="223"/>
    </row>
    <row r="620" spans="1:41" ht="39.950000000000003" customHeight="1" thickBot="1" x14ac:dyDescent="0.25">
      <c r="A620" s="983"/>
      <c r="B620" s="984"/>
      <c r="C620" s="985"/>
      <c r="D620" s="986"/>
      <c r="E620" s="987"/>
      <c r="F620" s="988"/>
      <c r="G620" s="1015"/>
      <c r="H620" s="990"/>
      <c r="I620" s="1020"/>
      <c r="J620" s="1020"/>
      <c r="K620" s="992"/>
      <c r="L620" s="993"/>
      <c r="M620" s="994"/>
      <c r="N620" s="65" t="s">
        <v>48</v>
      </c>
      <c r="O620" s="66">
        <v>1</v>
      </c>
      <c r="P620" s="67">
        <v>1</v>
      </c>
      <c r="Q620" s="67">
        <v>1</v>
      </c>
      <c r="R620" s="96">
        <v>0</v>
      </c>
      <c r="S620" s="68">
        <f t="shared" ref="S620" si="2840">SUM(O620:O620)*M619</f>
        <v>0.25</v>
      </c>
      <c r="T620" s="69">
        <f t="shared" ref="T620" si="2841">SUM(P620:P620)*M619</f>
        <v>0.25</v>
      </c>
      <c r="U620" s="69">
        <f t="shared" ref="U620" si="2842">SUM(Q620:Q620)*M619</f>
        <v>0.25</v>
      </c>
      <c r="V620" s="70">
        <f t="shared" ref="V620" si="2843">SUM(R620:R620)*M619</f>
        <v>0</v>
      </c>
      <c r="W620" s="71">
        <f t="shared" si="2744"/>
        <v>0.25</v>
      </c>
      <c r="X620" s="272"/>
      <c r="Y620" s="287"/>
      <c r="Z620" s="287"/>
      <c r="AA620" s="287"/>
      <c r="AB620" s="1016"/>
      <c r="AC620" s="290"/>
      <c r="AD620" s="996"/>
      <c r="AE620" s="78"/>
      <c r="AF620" s="79"/>
      <c r="AG620" s="79"/>
      <c r="AH620" s="79"/>
      <c r="AI620" s="997"/>
      <c r="AJ620" s="97"/>
      <c r="AK620" s="98"/>
      <c r="AL620" s="98"/>
      <c r="AM620" s="98"/>
      <c r="AN620" s="98"/>
      <c r="AO620" s="99"/>
    </row>
    <row r="621" spans="1:41" ht="39.950000000000003" customHeight="1" x14ac:dyDescent="0.2">
      <c r="A621" s="983"/>
      <c r="B621" s="984"/>
      <c r="C621" s="985"/>
      <c r="D621" s="986"/>
      <c r="E621" s="987"/>
      <c r="F621" s="988"/>
      <c r="G621" s="1015"/>
      <c r="H621" s="990"/>
      <c r="I621" s="1020"/>
      <c r="J621" s="1020"/>
      <c r="K621" s="992"/>
      <c r="L621" s="993" t="s">
        <v>722</v>
      </c>
      <c r="M621" s="994">
        <v>0.25</v>
      </c>
      <c r="N621" s="36" t="s">
        <v>42</v>
      </c>
      <c r="O621" s="195">
        <v>0</v>
      </c>
      <c r="P621" s="195">
        <v>0.2</v>
      </c>
      <c r="Q621" s="195">
        <v>0.8</v>
      </c>
      <c r="R621" s="196">
        <v>1</v>
      </c>
      <c r="S621" s="88">
        <f t="shared" ref="S621" si="2844">SUM(O621:O621)*M621</f>
        <v>0</v>
      </c>
      <c r="T621" s="89">
        <f t="shared" ref="T621" si="2845">SUM(P621:P621)*M621</f>
        <v>0.05</v>
      </c>
      <c r="U621" s="89">
        <f t="shared" ref="U621" si="2846">SUM(Q621:Q621)*M621</f>
        <v>0.2</v>
      </c>
      <c r="V621" s="90">
        <f t="shared" ref="V621" si="2847">SUM(R621:R621)*M621</f>
        <v>0.25</v>
      </c>
      <c r="W621" s="91">
        <f t="shared" si="2744"/>
        <v>0.25</v>
      </c>
      <c r="X621" s="272"/>
      <c r="Y621" s="287"/>
      <c r="Z621" s="287"/>
      <c r="AA621" s="287"/>
      <c r="AB621" s="1016"/>
      <c r="AC621" s="290"/>
      <c r="AD621" s="996"/>
      <c r="AE621" s="51" t="str">
        <f t="shared" ref="AE621" si="2848">+IF(Q622&gt;Q621,"SUPERADA",IF(Q622=Q621,"EQUILIBRADA",IF(Q622&lt;Q621,"PARA MEJORAR")))</f>
        <v>SUPERADA</v>
      </c>
      <c r="AF621" s="79"/>
      <c r="AG621" s="79"/>
      <c r="AH621" s="79"/>
      <c r="AI621" s="997"/>
      <c r="AJ621" s="97"/>
      <c r="AK621" s="98"/>
      <c r="AL621" s="98"/>
      <c r="AM621" s="98"/>
      <c r="AN621" s="98"/>
      <c r="AO621" s="99"/>
    </row>
    <row r="622" spans="1:41" ht="39.950000000000003" customHeight="1" thickBot="1" x14ac:dyDescent="0.25">
      <c r="A622" s="983"/>
      <c r="B622" s="984"/>
      <c r="C622" s="985"/>
      <c r="D622" s="986"/>
      <c r="E622" s="987"/>
      <c r="F622" s="988"/>
      <c r="G622" s="1015"/>
      <c r="H622" s="990"/>
      <c r="I622" s="1020"/>
      <c r="J622" s="1020"/>
      <c r="K622" s="992"/>
      <c r="L622" s="993"/>
      <c r="M622" s="994"/>
      <c r="N622" s="65" t="s">
        <v>48</v>
      </c>
      <c r="O622" s="66">
        <v>0.3</v>
      </c>
      <c r="P622" s="67">
        <v>0.5</v>
      </c>
      <c r="Q622" s="67">
        <v>1</v>
      </c>
      <c r="R622" s="96">
        <v>0</v>
      </c>
      <c r="S622" s="68">
        <f t="shared" ref="S622" si="2849">SUM(O622:O622)*M621</f>
        <v>7.4999999999999997E-2</v>
      </c>
      <c r="T622" s="69">
        <f t="shared" ref="T622" si="2850">SUM(P622:P622)*M621</f>
        <v>0.125</v>
      </c>
      <c r="U622" s="69">
        <f t="shared" ref="U622" si="2851">SUM(Q622:Q622)*M621</f>
        <v>0.25</v>
      </c>
      <c r="V622" s="70">
        <f t="shared" ref="V622" si="2852">SUM(R622:R622)*M621</f>
        <v>0</v>
      </c>
      <c r="W622" s="71">
        <f t="shared" si="2744"/>
        <v>0.25</v>
      </c>
      <c r="X622" s="272"/>
      <c r="Y622" s="287"/>
      <c r="Z622" s="287"/>
      <c r="AA622" s="287"/>
      <c r="AB622" s="1016"/>
      <c r="AC622" s="290"/>
      <c r="AD622" s="996"/>
      <c r="AE622" s="78"/>
      <c r="AF622" s="79"/>
      <c r="AG622" s="79"/>
      <c r="AH622" s="79"/>
      <c r="AI622" s="997"/>
      <c r="AJ622" s="97"/>
      <c r="AK622" s="98"/>
      <c r="AL622" s="98"/>
      <c r="AM622" s="98"/>
      <c r="AN622" s="98"/>
      <c r="AO622" s="99"/>
    </row>
    <row r="623" spans="1:41" ht="39.950000000000003" customHeight="1" x14ac:dyDescent="0.2">
      <c r="A623" s="983"/>
      <c r="B623" s="984"/>
      <c r="C623" s="985"/>
      <c r="D623" s="986"/>
      <c r="E623" s="987"/>
      <c r="F623" s="988"/>
      <c r="G623" s="1015"/>
      <c r="H623" s="990"/>
      <c r="I623" s="1020"/>
      <c r="J623" s="1020"/>
      <c r="K623" s="992"/>
      <c r="L623" s="993" t="s">
        <v>723</v>
      </c>
      <c r="M623" s="994">
        <v>0.25</v>
      </c>
      <c r="N623" s="36" t="s">
        <v>42</v>
      </c>
      <c r="O623" s="195">
        <v>0</v>
      </c>
      <c r="P623" s="195">
        <v>0</v>
      </c>
      <c r="Q623" s="195">
        <v>0.8</v>
      </c>
      <c r="R623" s="196">
        <v>1</v>
      </c>
      <c r="S623" s="88">
        <f t="shared" ref="S623" si="2853">SUM(O623:O623)*M623</f>
        <v>0</v>
      </c>
      <c r="T623" s="89">
        <f t="shared" ref="T623" si="2854">SUM(P623:P623)*M623</f>
        <v>0</v>
      </c>
      <c r="U623" s="89">
        <f t="shared" ref="U623" si="2855">SUM(Q623:Q623)*M623</f>
        <v>0.2</v>
      </c>
      <c r="V623" s="90">
        <f t="shared" ref="V623" si="2856">SUM(R623:R623)*M623</f>
        <v>0.25</v>
      </c>
      <c r="W623" s="91">
        <f t="shared" si="2744"/>
        <v>0.25</v>
      </c>
      <c r="X623" s="272"/>
      <c r="Y623" s="287"/>
      <c r="Z623" s="287"/>
      <c r="AA623" s="287"/>
      <c r="AB623" s="1016"/>
      <c r="AC623" s="290"/>
      <c r="AD623" s="996"/>
      <c r="AE623" s="51" t="str">
        <f t="shared" ref="AE623" si="2857">+IF(Q624&gt;Q623,"SUPERADA",IF(Q624=Q623,"EQUILIBRADA",IF(Q624&lt;Q623,"PARA MEJORAR")))</f>
        <v>SUPERADA</v>
      </c>
      <c r="AF623" s="79"/>
      <c r="AG623" s="79"/>
      <c r="AH623" s="79"/>
      <c r="AI623" s="997"/>
      <c r="AJ623" s="97"/>
      <c r="AK623" s="98"/>
      <c r="AL623" s="98"/>
      <c r="AM623" s="98"/>
      <c r="AN623" s="98"/>
      <c r="AO623" s="99"/>
    </row>
    <row r="624" spans="1:41" ht="39.950000000000003" customHeight="1" thickBot="1" x14ac:dyDescent="0.25">
      <c r="A624" s="983"/>
      <c r="B624" s="984"/>
      <c r="C624" s="985"/>
      <c r="D624" s="986"/>
      <c r="E624" s="987"/>
      <c r="F624" s="988"/>
      <c r="G624" s="1015"/>
      <c r="H624" s="990"/>
      <c r="I624" s="1020"/>
      <c r="J624" s="1020"/>
      <c r="K624" s="992"/>
      <c r="L624" s="993"/>
      <c r="M624" s="994"/>
      <c r="N624" s="65" t="s">
        <v>48</v>
      </c>
      <c r="O624" s="66">
        <v>0</v>
      </c>
      <c r="P624" s="67">
        <v>0</v>
      </c>
      <c r="Q624" s="67">
        <v>1</v>
      </c>
      <c r="R624" s="96">
        <v>0</v>
      </c>
      <c r="S624" s="68">
        <f t="shared" ref="S624" si="2858">SUM(O624:O624)*M623</f>
        <v>0</v>
      </c>
      <c r="T624" s="69">
        <f t="shared" ref="T624" si="2859">SUM(P624:P624)*M623</f>
        <v>0</v>
      </c>
      <c r="U624" s="69">
        <f t="shared" ref="U624" si="2860">SUM(Q624:Q624)*M623</f>
        <v>0.25</v>
      </c>
      <c r="V624" s="70">
        <f t="shared" ref="V624" si="2861">SUM(R624:R624)*M623</f>
        <v>0</v>
      </c>
      <c r="W624" s="71">
        <f t="shared" si="2744"/>
        <v>0.25</v>
      </c>
      <c r="X624" s="272"/>
      <c r="Y624" s="287"/>
      <c r="Z624" s="287"/>
      <c r="AA624" s="287"/>
      <c r="AB624" s="1016"/>
      <c r="AC624" s="290"/>
      <c r="AD624" s="996"/>
      <c r="AE624" s="78"/>
      <c r="AF624" s="79"/>
      <c r="AG624" s="79"/>
      <c r="AH624" s="79"/>
      <c r="AI624" s="997"/>
      <c r="AJ624" s="97"/>
      <c r="AK624" s="98"/>
      <c r="AL624" s="98"/>
      <c r="AM624" s="98"/>
      <c r="AN624" s="98"/>
      <c r="AO624" s="99"/>
    </row>
    <row r="625" spans="1:41" ht="39.950000000000003" customHeight="1" x14ac:dyDescent="0.2">
      <c r="A625" s="983"/>
      <c r="B625" s="984"/>
      <c r="C625" s="985"/>
      <c r="D625" s="986"/>
      <c r="E625" s="987"/>
      <c r="F625" s="988"/>
      <c r="G625" s="1015"/>
      <c r="H625" s="990"/>
      <c r="I625" s="1020"/>
      <c r="J625" s="1020"/>
      <c r="K625" s="992"/>
      <c r="L625" s="993" t="s">
        <v>724</v>
      </c>
      <c r="M625" s="994">
        <v>0.25</v>
      </c>
      <c r="N625" s="36" t="s">
        <v>42</v>
      </c>
      <c r="O625" s="195">
        <v>0</v>
      </c>
      <c r="P625" s="195">
        <v>0</v>
      </c>
      <c r="Q625" s="195">
        <v>0.8</v>
      </c>
      <c r="R625" s="196">
        <v>1</v>
      </c>
      <c r="S625" s="88">
        <f t="shared" ref="S625" si="2862">SUM(O625:O625)*M625</f>
        <v>0</v>
      </c>
      <c r="T625" s="89">
        <f t="shared" ref="T625" si="2863">SUM(P625:P625)*M625</f>
        <v>0</v>
      </c>
      <c r="U625" s="89">
        <f t="shared" ref="U625" si="2864">SUM(Q625:Q625)*M625</f>
        <v>0.2</v>
      </c>
      <c r="V625" s="90">
        <f t="shared" ref="V625" si="2865">SUM(R625:R625)*M625</f>
        <v>0.25</v>
      </c>
      <c r="W625" s="91">
        <f t="shared" si="2744"/>
        <v>0.25</v>
      </c>
      <c r="X625" s="272"/>
      <c r="Y625" s="287"/>
      <c r="Z625" s="287"/>
      <c r="AA625" s="287"/>
      <c r="AB625" s="1016"/>
      <c r="AC625" s="290"/>
      <c r="AD625" s="996"/>
      <c r="AE625" s="51" t="str">
        <f t="shared" ref="AE625" si="2866">+IF(Q626&gt;Q625,"SUPERADA",IF(Q626=Q625,"EQUILIBRADA",IF(Q626&lt;Q625,"PARA MEJORAR")))</f>
        <v>SUPERADA</v>
      </c>
      <c r="AF625" s="79"/>
      <c r="AG625" s="79"/>
      <c r="AH625" s="79"/>
      <c r="AI625" s="997"/>
      <c r="AJ625" s="97"/>
      <c r="AK625" s="98"/>
      <c r="AL625" s="98"/>
      <c r="AM625" s="98"/>
      <c r="AN625" s="98"/>
      <c r="AO625" s="99"/>
    </row>
    <row r="626" spans="1:41" ht="39.950000000000003" customHeight="1" thickBot="1" x14ac:dyDescent="0.25">
      <c r="A626" s="983"/>
      <c r="B626" s="984"/>
      <c r="C626" s="1021"/>
      <c r="D626" s="1022"/>
      <c r="E626" s="1023"/>
      <c r="F626" s="1024"/>
      <c r="G626" s="1017"/>
      <c r="H626" s="999"/>
      <c r="I626" s="1025"/>
      <c r="J626" s="1025"/>
      <c r="K626" s="1001"/>
      <c r="L626" s="1002"/>
      <c r="M626" s="1003"/>
      <c r="N626" s="65" t="s">
        <v>48</v>
      </c>
      <c r="O626" s="66">
        <v>0</v>
      </c>
      <c r="P626" s="67">
        <v>0</v>
      </c>
      <c r="Q626" s="67">
        <v>1</v>
      </c>
      <c r="R626" s="96">
        <v>0</v>
      </c>
      <c r="S626" s="109">
        <f t="shared" ref="S626" si="2867">SUM(O626:O626)*M625</f>
        <v>0</v>
      </c>
      <c r="T626" s="110">
        <f t="shared" ref="T626" si="2868">SUM(P626:P626)*M625</f>
        <v>0</v>
      </c>
      <c r="U626" s="110">
        <f t="shared" ref="U626" si="2869">SUM(Q626:Q626)*M625</f>
        <v>0.25</v>
      </c>
      <c r="V626" s="111">
        <f t="shared" ref="V626" si="2870">SUM(R626:R626)*M625</f>
        <v>0</v>
      </c>
      <c r="W626" s="112">
        <f t="shared" si="2744"/>
        <v>0.25</v>
      </c>
      <c r="X626" s="326"/>
      <c r="Y626" s="327"/>
      <c r="Z626" s="327"/>
      <c r="AA626" s="327"/>
      <c r="AB626" s="1012"/>
      <c r="AC626" s="290"/>
      <c r="AD626" s="996"/>
      <c r="AE626" s="78"/>
      <c r="AF626" s="78"/>
      <c r="AG626" s="78"/>
      <c r="AH626" s="79"/>
      <c r="AI626" s="997"/>
      <c r="AJ626" s="97"/>
      <c r="AK626" s="98"/>
      <c r="AL626" s="98"/>
      <c r="AM626" s="98"/>
      <c r="AN626" s="98"/>
      <c r="AO626" s="99"/>
    </row>
    <row r="627" spans="1:41" ht="39.950000000000003" customHeight="1" x14ac:dyDescent="0.2">
      <c r="A627" s="983"/>
      <c r="B627" s="984"/>
      <c r="C627" s="970">
        <v>35</v>
      </c>
      <c r="D627" s="971" t="s">
        <v>725</v>
      </c>
      <c r="E627" s="972">
        <v>42</v>
      </c>
      <c r="F627" s="1026" t="s">
        <v>726</v>
      </c>
      <c r="G627" s="1027" t="s">
        <v>727</v>
      </c>
      <c r="H627" s="975">
        <v>87</v>
      </c>
      <c r="I627" s="1028" t="s">
        <v>728</v>
      </c>
      <c r="J627" s="1028" t="s">
        <v>729</v>
      </c>
      <c r="K627" s="977">
        <v>0.9</v>
      </c>
      <c r="L627" s="978" t="s">
        <v>730</v>
      </c>
      <c r="M627" s="979">
        <v>0.6</v>
      </c>
      <c r="N627" s="36" t="s">
        <v>42</v>
      </c>
      <c r="O627" s="38">
        <v>0.1</v>
      </c>
      <c r="P627" s="38">
        <v>0.3</v>
      </c>
      <c r="Q627" s="38">
        <v>0.6</v>
      </c>
      <c r="R627" s="116">
        <v>1</v>
      </c>
      <c r="S627" s="41">
        <f t="shared" ref="S627" si="2871">SUM(O627:O627)*M627</f>
        <v>0.06</v>
      </c>
      <c r="T627" s="42">
        <f t="shared" ref="T627" si="2872">SUM(P627:P627)*M627</f>
        <v>0.18</v>
      </c>
      <c r="U627" s="42">
        <f t="shared" ref="U627" si="2873">SUM(Q627:Q627)*M627</f>
        <v>0.36</v>
      </c>
      <c r="V627" s="43">
        <f t="shared" ref="V627" si="2874">SUM(R627:R627)*M627</f>
        <v>0.6</v>
      </c>
      <c r="W627" s="44">
        <f t="shared" si="2744"/>
        <v>0.6</v>
      </c>
      <c r="X627" s="313">
        <f>S628+S630</f>
        <v>0.7</v>
      </c>
      <c r="Y627" s="273">
        <f t="shared" ref="Y627:AB627" si="2875">T628+T630</f>
        <v>0.8</v>
      </c>
      <c r="Z627" s="273">
        <f t="shared" si="2875"/>
        <v>0.9</v>
      </c>
      <c r="AA627" s="273">
        <f t="shared" si="2875"/>
        <v>0</v>
      </c>
      <c r="AB627" s="1008">
        <f t="shared" si="2875"/>
        <v>0.9</v>
      </c>
      <c r="AC627" s="290"/>
      <c r="AD627" s="996"/>
      <c r="AE627" s="51" t="str">
        <f t="shared" ref="AE627" si="2876">+IF(Q628&gt;Q627,"SUPERADA",IF(Q628=Q627,"EQUILIBRADA",IF(Q628&lt;Q627,"PARA MEJORAR")))</f>
        <v>SUPERADA</v>
      </c>
      <c r="AF627" s="51" t="str">
        <f>IF(COUNTIF(AE627:AE630,"PARA MEJORAR")&gt;=1,"PARA MEJORAR","BIEN")</f>
        <v>BIEN</v>
      </c>
      <c r="AG627" s="51" t="str">
        <f>IF(COUNTIF(AF627:AF630,"PARA MEJORAR")&gt;=1,"PARA MEJORAR","BIEN")</f>
        <v>BIEN</v>
      </c>
      <c r="AH627" s="79"/>
      <c r="AI627" s="997"/>
      <c r="AJ627" s="221"/>
      <c r="AK627" s="222"/>
      <c r="AL627" s="222"/>
      <c r="AM627" s="222"/>
      <c r="AN627" s="222"/>
      <c r="AO627" s="223"/>
    </row>
    <row r="628" spans="1:41" ht="39.950000000000003" customHeight="1" thickBot="1" x14ac:dyDescent="0.25">
      <c r="A628" s="983"/>
      <c r="B628" s="984"/>
      <c r="C628" s="985"/>
      <c r="D628" s="986"/>
      <c r="E628" s="987"/>
      <c r="F628" s="1029"/>
      <c r="G628" s="1030"/>
      <c r="H628" s="990"/>
      <c r="I628" s="1020"/>
      <c r="J628" s="1020"/>
      <c r="K628" s="992"/>
      <c r="L628" s="993"/>
      <c r="M628" s="994"/>
      <c r="N628" s="65" t="s">
        <v>48</v>
      </c>
      <c r="O628" s="66">
        <v>1</v>
      </c>
      <c r="P628" s="67">
        <v>1</v>
      </c>
      <c r="Q628" s="67">
        <v>1</v>
      </c>
      <c r="R628" s="96">
        <v>0</v>
      </c>
      <c r="S628" s="68">
        <f t="shared" ref="S628" si="2877">SUM(O628:O628)*M627</f>
        <v>0.6</v>
      </c>
      <c r="T628" s="69">
        <f t="shared" ref="T628" si="2878">SUM(P628:P628)*M627</f>
        <v>0.6</v>
      </c>
      <c r="U628" s="69">
        <f t="shared" ref="U628" si="2879">SUM(Q628:Q628)*M627</f>
        <v>0.6</v>
      </c>
      <c r="V628" s="70">
        <f t="shared" ref="V628" si="2880">SUM(R628:R628)*M627</f>
        <v>0</v>
      </c>
      <c r="W628" s="71">
        <f t="shared" si="2744"/>
        <v>0.6</v>
      </c>
      <c r="X628" s="272"/>
      <c r="Y628" s="287"/>
      <c r="Z628" s="287"/>
      <c r="AA628" s="287"/>
      <c r="AB628" s="1016"/>
      <c r="AC628" s="290"/>
      <c r="AD628" s="996"/>
      <c r="AE628" s="78"/>
      <c r="AF628" s="79"/>
      <c r="AG628" s="79"/>
      <c r="AH628" s="79"/>
      <c r="AI628" s="997"/>
      <c r="AJ628" s="97"/>
      <c r="AK628" s="98"/>
      <c r="AL628" s="98"/>
      <c r="AM628" s="98"/>
      <c r="AN628" s="98"/>
      <c r="AO628" s="99"/>
    </row>
    <row r="629" spans="1:41" ht="39.950000000000003" customHeight="1" x14ac:dyDescent="0.2">
      <c r="A629" s="983"/>
      <c r="B629" s="984"/>
      <c r="C629" s="985"/>
      <c r="D629" s="986"/>
      <c r="E629" s="987"/>
      <c r="F629" s="1029"/>
      <c r="G629" s="1030"/>
      <c r="H629" s="990"/>
      <c r="I629" s="1020"/>
      <c r="J629" s="1020"/>
      <c r="K629" s="992"/>
      <c r="L629" s="993" t="s">
        <v>731</v>
      </c>
      <c r="M629" s="994">
        <v>0.4</v>
      </c>
      <c r="N629" s="36" t="s">
        <v>42</v>
      </c>
      <c r="O629" s="226">
        <v>0.25</v>
      </c>
      <c r="P629" s="195">
        <v>0.5</v>
      </c>
      <c r="Q629" s="195">
        <v>0.75</v>
      </c>
      <c r="R629" s="196">
        <v>1</v>
      </c>
      <c r="S629" s="88">
        <f t="shared" ref="S629" si="2881">SUM(O629:O629)*M629</f>
        <v>0.1</v>
      </c>
      <c r="T629" s="89">
        <f t="shared" ref="T629" si="2882">SUM(P629:P629)*M629</f>
        <v>0.2</v>
      </c>
      <c r="U629" s="89">
        <f t="shared" ref="U629" si="2883">SUM(Q629:Q629)*M629</f>
        <v>0.30000000000000004</v>
      </c>
      <c r="V629" s="90">
        <f t="shared" ref="V629" si="2884">SUM(R629:R629)*M629</f>
        <v>0.4</v>
      </c>
      <c r="W629" s="91">
        <f t="shared" si="2744"/>
        <v>0.4</v>
      </c>
      <c r="X629" s="272"/>
      <c r="Y629" s="287"/>
      <c r="Z629" s="287"/>
      <c r="AA629" s="287"/>
      <c r="AB629" s="1016"/>
      <c r="AC629" s="290"/>
      <c r="AD629" s="996"/>
      <c r="AE629" s="51" t="str">
        <f t="shared" ref="AE629" si="2885">+IF(Q630&gt;Q629,"SUPERADA",IF(Q630=Q629,"EQUILIBRADA",IF(Q630&lt;Q629,"PARA MEJORAR")))</f>
        <v>EQUILIBRADA</v>
      </c>
      <c r="AF629" s="79" t="str">
        <f>+IF(Q630&gt;Q629,"SUPERADA",IF(Q630=Q629,"EQUILIBRADA",IF(Q630&lt;Q629,"PARA MEJORAR")))</f>
        <v>EQUILIBRADA</v>
      </c>
      <c r="AG629" s="79"/>
      <c r="AH629" s="79"/>
      <c r="AI629" s="997"/>
      <c r="AJ629" s="97"/>
      <c r="AK629" s="98"/>
      <c r="AL629" s="98"/>
      <c r="AM629" s="98"/>
      <c r="AN629" s="98"/>
      <c r="AO629" s="99"/>
    </row>
    <row r="630" spans="1:41" ht="39.950000000000003" customHeight="1" thickBot="1" x14ac:dyDescent="0.25">
      <c r="A630" s="983"/>
      <c r="B630" s="984"/>
      <c r="C630" s="1021"/>
      <c r="D630" s="1022"/>
      <c r="E630" s="1023"/>
      <c r="F630" s="1031"/>
      <c r="G630" s="1032"/>
      <c r="H630" s="999"/>
      <c r="I630" s="1025"/>
      <c r="J630" s="1025"/>
      <c r="K630" s="1001"/>
      <c r="L630" s="1002"/>
      <c r="M630" s="1003"/>
      <c r="N630" s="65" t="s">
        <v>48</v>
      </c>
      <c r="O630" s="66">
        <v>0.25</v>
      </c>
      <c r="P630" s="67">
        <v>0.5</v>
      </c>
      <c r="Q630" s="67">
        <v>0.75</v>
      </c>
      <c r="R630" s="96">
        <v>0</v>
      </c>
      <c r="S630" s="109">
        <f t="shared" ref="S630" si="2886">SUM(O630:O630)*M629</f>
        <v>0.1</v>
      </c>
      <c r="T630" s="110">
        <f t="shared" ref="T630" si="2887">SUM(P630:P630)*M629</f>
        <v>0.2</v>
      </c>
      <c r="U630" s="110">
        <f t="shared" ref="U630" si="2888">SUM(Q630:Q630)*M629</f>
        <v>0.30000000000000004</v>
      </c>
      <c r="V630" s="111">
        <f t="shared" ref="V630" si="2889">SUM(R630:R630)*M629</f>
        <v>0</v>
      </c>
      <c r="W630" s="112">
        <f t="shared" si="2744"/>
        <v>0.30000000000000004</v>
      </c>
      <c r="X630" s="326"/>
      <c r="Y630" s="327"/>
      <c r="Z630" s="327"/>
      <c r="AA630" s="327"/>
      <c r="AB630" s="1012"/>
      <c r="AC630" s="290"/>
      <c r="AD630" s="996"/>
      <c r="AE630" s="78"/>
      <c r="AF630" s="78"/>
      <c r="AG630" s="78"/>
      <c r="AH630" s="79"/>
      <c r="AI630" s="997"/>
      <c r="AJ630" s="97"/>
      <c r="AK630" s="98"/>
      <c r="AL630" s="98"/>
      <c r="AM630" s="98"/>
      <c r="AN630" s="98"/>
      <c r="AO630" s="99"/>
    </row>
    <row r="631" spans="1:41" ht="39.950000000000003" customHeight="1" x14ac:dyDescent="0.2">
      <c r="A631" s="983"/>
      <c r="B631" s="984"/>
      <c r="C631" s="970">
        <v>36</v>
      </c>
      <c r="D631" s="971" t="s">
        <v>732</v>
      </c>
      <c r="E631" s="972">
        <v>43</v>
      </c>
      <c r="F631" s="973" t="s">
        <v>733</v>
      </c>
      <c r="G631" s="1033" t="s">
        <v>734</v>
      </c>
      <c r="H631" s="975">
        <v>88</v>
      </c>
      <c r="I631" s="1034" t="s">
        <v>735</v>
      </c>
      <c r="J631" s="1034" t="s">
        <v>736</v>
      </c>
      <c r="K631" s="977">
        <v>1</v>
      </c>
      <c r="L631" s="978" t="s">
        <v>737</v>
      </c>
      <c r="M631" s="979">
        <v>0.4</v>
      </c>
      <c r="N631" s="36" t="s">
        <v>42</v>
      </c>
      <c r="O631" s="1035">
        <v>0.1</v>
      </c>
      <c r="P631" s="38">
        <v>0.4</v>
      </c>
      <c r="Q631" s="1035">
        <v>1</v>
      </c>
      <c r="R631" s="624">
        <v>1</v>
      </c>
      <c r="S631" s="41">
        <f t="shared" ref="S631" si="2890">SUM(O631:O631)*M631</f>
        <v>4.0000000000000008E-2</v>
      </c>
      <c r="T631" s="42">
        <f t="shared" ref="T631" si="2891">SUM(P631:P631)*M631</f>
        <v>0.16000000000000003</v>
      </c>
      <c r="U631" s="42">
        <f t="shared" ref="U631" si="2892">SUM(Q631:Q631)*M631</f>
        <v>0.4</v>
      </c>
      <c r="V631" s="43">
        <f t="shared" ref="V631" si="2893">SUM(R631:R631)*M631</f>
        <v>0.4</v>
      </c>
      <c r="W631" s="44">
        <f t="shared" si="2744"/>
        <v>0.4</v>
      </c>
      <c r="X631" s="313">
        <f>+S632+S634+S636</f>
        <v>0</v>
      </c>
      <c r="Y631" s="273">
        <f t="shared" ref="Y631:AB631" si="2894">+T632+T634+T636</f>
        <v>0.45</v>
      </c>
      <c r="Z631" s="273">
        <f t="shared" si="2894"/>
        <v>1</v>
      </c>
      <c r="AA631" s="273">
        <f t="shared" si="2894"/>
        <v>0</v>
      </c>
      <c r="AB631" s="1008">
        <f t="shared" si="2894"/>
        <v>1</v>
      </c>
      <c r="AC631" s="290"/>
      <c r="AD631" s="996"/>
      <c r="AE631" s="51" t="str">
        <f t="shared" ref="AE631" si="2895">+IF(Q632&gt;Q631,"SUPERADA",IF(Q632=Q631,"EQUILIBRADA",IF(Q632&lt;Q631,"PARA MEJORAR")))</f>
        <v>EQUILIBRADA</v>
      </c>
      <c r="AF631" s="51" t="str">
        <f>IF(COUNTIF(AE631:AE636,"PARA MEJORAR")&gt;=1,"PARA MEJORAR","BIEN")</f>
        <v>BIEN</v>
      </c>
      <c r="AG631" s="51" t="str">
        <f>IF(COUNTIF(AF631:AF636,"PARA MEJORAR")&gt;=1,"PARA MEJORAR","BIEN")</f>
        <v>BIEN</v>
      </c>
      <c r="AH631" s="79"/>
      <c r="AI631" s="997"/>
      <c r="AJ631" s="221"/>
      <c r="AK631" s="222"/>
      <c r="AL631" s="222"/>
      <c r="AM631" s="222"/>
      <c r="AN631" s="222"/>
      <c r="AO631" s="223"/>
    </row>
    <row r="632" spans="1:41" ht="39.950000000000003" customHeight="1" thickBot="1" x14ac:dyDescent="0.25">
      <c r="A632" s="983"/>
      <c r="B632" s="984"/>
      <c r="C632" s="985"/>
      <c r="D632" s="986"/>
      <c r="E632" s="987"/>
      <c r="F632" s="988"/>
      <c r="G632" s="1036"/>
      <c r="H632" s="990"/>
      <c r="I632" s="1037"/>
      <c r="J632" s="1037"/>
      <c r="K632" s="992"/>
      <c r="L632" s="993"/>
      <c r="M632" s="994"/>
      <c r="N632" s="65" t="s">
        <v>48</v>
      </c>
      <c r="O632" s="66">
        <v>0</v>
      </c>
      <c r="P632" s="67">
        <v>1</v>
      </c>
      <c r="Q632" s="67">
        <v>1</v>
      </c>
      <c r="R632" s="96">
        <v>0</v>
      </c>
      <c r="S632" s="68">
        <f t="shared" ref="S632" si="2896">SUM(O632:O632)*M631</f>
        <v>0</v>
      </c>
      <c r="T632" s="69">
        <f t="shared" ref="T632" si="2897">SUM(P632:P632)*M631</f>
        <v>0.4</v>
      </c>
      <c r="U632" s="69">
        <f t="shared" ref="U632" si="2898">SUM(Q632:Q632)*M631</f>
        <v>0.4</v>
      </c>
      <c r="V632" s="70">
        <f t="shared" ref="V632" si="2899">SUM(R632:R632)*M631</f>
        <v>0</v>
      </c>
      <c r="W632" s="71">
        <f t="shared" si="2744"/>
        <v>0.4</v>
      </c>
      <c r="X632" s="272"/>
      <c r="Y632" s="287"/>
      <c r="Z632" s="287"/>
      <c r="AA632" s="287"/>
      <c r="AB632" s="1016"/>
      <c r="AC632" s="290"/>
      <c r="AD632" s="996"/>
      <c r="AE632" s="78"/>
      <c r="AF632" s="79"/>
      <c r="AG632" s="79"/>
      <c r="AH632" s="79"/>
      <c r="AI632" s="997"/>
      <c r="AJ632" s="97"/>
      <c r="AK632" s="98"/>
      <c r="AL632" s="98"/>
      <c r="AM632" s="98"/>
      <c r="AN632" s="98"/>
      <c r="AO632" s="99"/>
    </row>
    <row r="633" spans="1:41" ht="39.950000000000003" customHeight="1" x14ac:dyDescent="0.2">
      <c r="A633" s="983"/>
      <c r="B633" s="984"/>
      <c r="C633" s="985"/>
      <c r="D633" s="986"/>
      <c r="E633" s="987"/>
      <c r="F633" s="988"/>
      <c r="G633" s="1036"/>
      <c r="H633" s="990"/>
      <c r="I633" s="1037"/>
      <c r="J633" s="1037"/>
      <c r="K633" s="992"/>
      <c r="L633" s="993" t="s">
        <v>738</v>
      </c>
      <c r="M633" s="994">
        <v>0.1</v>
      </c>
      <c r="N633" s="36" t="s">
        <v>42</v>
      </c>
      <c r="O633" s="1038">
        <v>0</v>
      </c>
      <c r="P633" s="195">
        <v>0</v>
      </c>
      <c r="Q633" s="1038">
        <v>0.8</v>
      </c>
      <c r="R633" s="626">
        <v>1</v>
      </c>
      <c r="S633" s="88">
        <f t="shared" ref="S633" si="2900">SUM(O633:O633)*M633</f>
        <v>0</v>
      </c>
      <c r="T633" s="89">
        <f t="shared" ref="T633" si="2901">SUM(P633:P633)*M633</f>
        <v>0</v>
      </c>
      <c r="U633" s="89">
        <f t="shared" ref="U633" si="2902">SUM(Q633:Q633)*M633</f>
        <v>8.0000000000000016E-2</v>
      </c>
      <c r="V633" s="90">
        <f t="shared" ref="V633" si="2903">SUM(R633:R633)*M633</f>
        <v>0.1</v>
      </c>
      <c r="W633" s="91">
        <f t="shared" si="2744"/>
        <v>0.1</v>
      </c>
      <c r="X633" s="272"/>
      <c r="Y633" s="287"/>
      <c r="Z633" s="287"/>
      <c r="AA633" s="287"/>
      <c r="AB633" s="1016"/>
      <c r="AC633" s="290"/>
      <c r="AD633" s="996"/>
      <c r="AE633" s="51" t="str">
        <f t="shared" ref="AE633" si="2904">+IF(Q634&gt;Q633,"SUPERADA",IF(Q634=Q633,"EQUILIBRADA",IF(Q634&lt;Q633,"PARA MEJORAR")))</f>
        <v>SUPERADA</v>
      </c>
      <c r="AF633" s="79" t="str">
        <f>+IF(Q634&gt;Q633,"SUPERADA",IF(Q634=Q633,"EQUILIBRADA",IF(Q634&lt;Q633,"PARA MEJORAR")))</f>
        <v>SUPERADA</v>
      </c>
      <c r="AG633" s="79"/>
      <c r="AH633" s="79"/>
      <c r="AI633" s="997"/>
      <c r="AJ633" s="97"/>
      <c r="AK633" s="98"/>
      <c r="AL633" s="98"/>
      <c r="AM633" s="98"/>
      <c r="AN633" s="98"/>
      <c r="AO633" s="99"/>
    </row>
    <row r="634" spans="1:41" ht="39.950000000000003" customHeight="1" thickBot="1" x14ac:dyDescent="0.25">
      <c r="A634" s="983"/>
      <c r="B634" s="984"/>
      <c r="C634" s="985"/>
      <c r="D634" s="986"/>
      <c r="E634" s="987"/>
      <c r="F634" s="988"/>
      <c r="G634" s="1036"/>
      <c r="H634" s="990"/>
      <c r="I634" s="1037"/>
      <c r="J634" s="1037"/>
      <c r="K634" s="992"/>
      <c r="L634" s="993"/>
      <c r="M634" s="994"/>
      <c r="N634" s="65" t="s">
        <v>48</v>
      </c>
      <c r="O634" s="66">
        <v>0</v>
      </c>
      <c r="P634" s="67">
        <v>0.5</v>
      </c>
      <c r="Q634" s="67">
        <v>1</v>
      </c>
      <c r="R634" s="96">
        <v>0</v>
      </c>
      <c r="S634" s="68">
        <f t="shared" ref="S634" si="2905">SUM(O634:O634)*M633</f>
        <v>0</v>
      </c>
      <c r="T634" s="69">
        <f t="shared" ref="T634" si="2906">SUM(P634:P634)*M633</f>
        <v>0.05</v>
      </c>
      <c r="U634" s="69">
        <f t="shared" ref="U634" si="2907">SUM(Q634:Q634)*M633</f>
        <v>0.1</v>
      </c>
      <c r="V634" s="70">
        <f t="shared" ref="V634" si="2908">SUM(R634:R634)*M633</f>
        <v>0</v>
      </c>
      <c r="W634" s="71">
        <f t="shared" si="2744"/>
        <v>0.1</v>
      </c>
      <c r="X634" s="272"/>
      <c r="Y634" s="287"/>
      <c r="Z634" s="287"/>
      <c r="AA634" s="287"/>
      <c r="AB634" s="1016"/>
      <c r="AC634" s="290"/>
      <c r="AD634" s="996"/>
      <c r="AE634" s="78"/>
      <c r="AF634" s="79"/>
      <c r="AG634" s="79"/>
      <c r="AH634" s="79"/>
      <c r="AI634" s="997"/>
      <c r="AJ634" s="97"/>
      <c r="AK634" s="98"/>
      <c r="AL634" s="98"/>
      <c r="AM634" s="98"/>
      <c r="AN634" s="98"/>
      <c r="AO634" s="99"/>
    </row>
    <row r="635" spans="1:41" ht="39.950000000000003" customHeight="1" x14ac:dyDescent="0.2">
      <c r="A635" s="983"/>
      <c r="B635" s="984"/>
      <c r="C635" s="985"/>
      <c r="D635" s="986"/>
      <c r="E635" s="987"/>
      <c r="F635" s="988"/>
      <c r="G635" s="1036"/>
      <c r="H635" s="990"/>
      <c r="I635" s="1037"/>
      <c r="J635" s="1037"/>
      <c r="K635" s="992"/>
      <c r="L635" s="993" t="s">
        <v>739</v>
      </c>
      <c r="M635" s="994">
        <v>0.5</v>
      </c>
      <c r="N635" s="36" t="s">
        <v>42</v>
      </c>
      <c r="O635" s="1038">
        <v>0</v>
      </c>
      <c r="P635" s="195">
        <v>0</v>
      </c>
      <c r="Q635" s="1038">
        <v>0.8</v>
      </c>
      <c r="R635" s="626">
        <v>1</v>
      </c>
      <c r="S635" s="88">
        <f t="shared" ref="S635" si="2909">SUM(O635:O635)*M635</f>
        <v>0</v>
      </c>
      <c r="T635" s="89">
        <f t="shared" ref="T635" si="2910">SUM(P635:P635)*M635</f>
        <v>0</v>
      </c>
      <c r="U635" s="89">
        <f t="shared" ref="U635" si="2911">SUM(Q635:Q635)*M635</f>
        <v>0.4</v>
      </c>
      <c r="V635" s="90">
        <f t="shared" ref="V635" si="2912">SUM(R635:R635)*M635</f>
        <v>0.5</v>
      </c>
      <c r="W635" s="91">
        <f t="shared" si="2744"/>
        <v>0.5</v>
      </c>
      <c r="X635" s="272"/>
      <c r="Y635" s="287"/>
      <c r="Z635" s="287"/>
      <c r="AA635" s="287"/>
      <c r="AB635" s="1016"/>
      <c r="AC635" s="290"/>
      <c r="AD635" s="996"/>
      <c r="AE635" s="51" t="str">
        <f t="shared" ref="AE635" si="2913">+IF(Q636&gt;Q635,"SUPERADA",IF(Q636=Q635,"EQUILIBRADA",IF(Q636&lt;Q635,"PARA MEJORAR")))</f>
        <v>SUPERADA</v>
      </c>
      <c r="AF635" s="79" t="str">
        <f>+IF(Q636&gt;Q635,"SUPERADA",IF(Q636=Q635,"EQUILIBRADA",IF(Q636&lt;Q635,"PARA MEJORAR")))</f>
        <v>SUPERADA</v>
      </c>
      <c r="AG635" s="79"/>
      <c r="AH635" s="79"/>
      <c r="AI635" s="997"/>
      <c r="AJ635" s="97"/>
      <c r="AK635" s="94"/>
      <c r="AL635" s="94"/>
      <c r="AM635" s="1039"/>
      <c r="AN635" s="98"/>
      <c r="AO635" s="99"/>
    </row>
    <row r="636" spans="1:41" ht="39.950000000000003" customHeight="1" thickBot="1" x14ac:dyDescent="0.25">
      <c r="A636" s="983"/>
      <c r="B636" s="984"/>
      <c r="C636" s="1021"/>
      <c r="D636" s="1022"/>
      <c r="E636" s="1023"/>
      <c r="F636" s="1024"/>
      <c r="G636" s="1040"/>
      <c r="H636" s="999"/>
      <c r="I636" s="1041"/>
      <c r="J636" s="1041"/>
      <c r="K636" s="1001"/>
      <c r="L636" s="1002"/>
      <c r="M636" s="1003"/>
      <c r="N636" s="65" t="s">
        <v>48</v>
      </c>
      <c r="O636" s="464">
        <v>0</v>
      </c>
      <c r="P636" s="302">
        <v>0</v>
      </c>
      <c r="Q636" s="302">
        <v>1</v>
      </c>
      <c r="R636" s="303">
        <v>0</v>
      </c>
      <c r="S636" s="109">
        <f t="shared" ref="S636" si="2914">SUM(O636:O636)*M635</f>
        <v>0</v>
      </c>
      <c r="T636" s="110">
        <f t="shared" ref="T636" si="2915">SUM(P636:P636)*M635</f>
        <v>0</v>
      </c>
      <c r="U636" s="110">
        <f t="shared" ref="U636" si="2916">SUM(Q636:Q636)*M635</f>
        <v>0.5</v>
      </c>
      <c r="V636" s="111">
        <f t="shared" ref="V636" si="2917">SUM(R636:R636)*M635</f>
        <v>0</v>
      </c>
      <c r="W636" s="112">
        <f t="shared" si="2744"/>
        <v>0.5</v>
      </c>
      <c r="X636" s="326"/>
      <c r="Y636" s="327"/>
      <c r="Z636" s="327"/>
      <c r="AA636" s="327"/>
      <c r="AB636" s="1012"/>
      <c r="AC636" s="290"/>
      <c r="AD636" s="996"/>
      <c r="AE636" s="78"/>
      <c r="AF636" s="78"/>
      <c r="AG636" s="78"/>
      <c r="AH636" s="79"/>
      <c r="AI636" s="997"/>
      <c r="AJ636" s="97"/>
      <c r="AK636" s="98"/>
      <c r="AL636" s="98"/>
      <c r="AM636" s="98"/>
      <c r="AN636" s="98"/>
      <c r="AO636" s="99"/>
    </row>
    <row r="637" spans="1:41" ht="39.950000000000003" customHeight="1" x14ac:dyDescent="0.2">
      <c r="A637" s="983"/>
      <c r="B637" s="984"/>
      <c r="C637" s="970">
        <v>37</v>
      </c>
      <c r="D637" s="1042" t="s">
        <v>740</v>
      </c>
      <c r="E637" s="972">
        <v>44</v>
      </c>
      <c r="F637" s="973" t="s">
        <v>741</v>
      </c>
      <c r="G637" s="1043" t="s">
        <v>742</v>
      </c>
      <c r="H637" s="975">
        <v>89</v>
      </c>
      <c r="I637" s="1044" t="s">
        <v>743</v>
      </c>
      <c r="J637" s="1045" t="s">
        <v>744</v>
      </c>
      <c r="K637" s="1046">
        <v>0.46</v>
      </c>
      <c r="L637" s="1047" t="s">
        <v>745</v>
      </c>
      <c r="M637" s="1048">
        <v>0.1</v>
      </c>
      <c r="N637" s="36" t="s">
        <v>42</v>
      </c>
      <c r="O637" s="37">
        <v>0.1</v>
      </c>
      <c r="P637" s="38">
        <v>0.5</v>
      </c>
      <c r="Q637" s="1035">
        <v>1</v>
      </c>
      <c r="R637" s="624">
        <v>1</v>
      </c>
      <c r="S637" s="41">
        <f t="shared" ref="S637" si="2918">SUM(O637:O637)*M637</f>
        <v>1.0000000000000002E-2</v>
      </c>
      <c r="T637" s="42">
        <f t="shared" ref="T637" si="2919">SUM(P637:P637)*M637</f>
        <v>0.05</v>
      </c>
      <c r="U637" s="42">
        <f t="shared" ref="U637" si="2920">SUM(Q637:Q637)*M637</f>
        <v>0.1</v>
      </c>
      <c r="V637" s="43">
        <f t="shared" ref="V637" si="2921">SUM(R637:R637)*M637</f>
        <v>0.1</v>
      </c>
      <c r="W637" s="44">
        <f t="shared" si="2744"/>
        <v>0.1</v>
      </c>
      <c r="X637" s="275">
        <f>+S638+S640+S642+S644</f>
        <v>8.0000000000000016E-2</v>
      </c>
      <c r="Y637" s="274">
        <f t="shared" ref="Y637:AB637" si="2922">+T638+T640+T642+T644</f>
        <v>0.24</v>
      </c>
      <c r="Z637" s="274">
        <f t="shared" si="2922"/>
        <v>0.46</v>
      </c>
      <c r="AA637" s="274">
        <f t="shared" si="2922"/>
        <v>0</v>
      </c>
      <c r="AB637" s="1008">
        <f t="shared" si="2922"/>
        <v>0.46</v>
      </c>
      <c r="AC637" s="290"/>
      <c r="AD637" s="996"/>
      <c r="AE637" s="51" t="str">
        <f t="shared" ref="AE637" si="2923">+IF(Q638&gt;Q637,"SUPERADA",IF(Q638=Q637,"EQUILIBRADA",IF(Q638&lt;Q637,"PARA MEJORAR")))</f>
        <v>EQUILIBRADA</v>
      </c>
      <c r="AF637" s="51" t="str">
        <f>IF(COUNTIF(AE637:AE644,"PARA MEJORAR")&gt;=1,"PARA MEJORAR","BIEN")</f>
        <v>PARA MEJORAR</v>
      </c>
      <c r="AG637" s="51" t="str">
        <f>IF(COUNTIF(AF637:AF644,"PARA MEJORAR")&gt;=1,"PARA MEJORAR","BIEN")</f>
        <v>PARA MEJORAR</v>
      </c>
      <c r="AH637" s="79"/>
      <c r="AI637" s="997"/>
      <c r="AJ637" s="221"/>
      <c r="AK637" s="222"/>
      <c r="AL637" s="222"/>
      <c r="AM637" s="222"/>
      <c r="AN637" s="222"/>
      <c r="AO637" s="223"/>
    </row>
    <row r="638" spans="1:41" ht="39.950000000000003" customHeight="1" thickBot="1" x14ac:dyDescent="0.25">
      <c r="A638" s="983"/>
      <c r="B638" s="984"/>
      <c r="C638" s="985"/>
      <c r="D638" s="1049"/>
      <c r="E638" s="987"/>
      <c r="F638" s="988"/>
      <c r="G638" s="1050"/>
      <c r="H638" s="990"/>
      <c r="I638" s="1051"/>
      <c r="J638" s="1052"/>
      <c r="K638" s="1053"/>
      <c r="L638" s="1054"/>
      <c r="M638" s="1055"/>
      <c r="N638" s="65" t="s">
        <v>48</v>
      </c>
      <c r="O638" s="66">
        <v>0.1</v>
      </c>
      <c r="P638" s="67">
        <v>0.5</v>
      </c>
      <c r="Q638" s="67">
        <v>1</v>
      </c>
      <c r="R638" s="96">
        <v>0</v>
      </c>
      <c r="S638" s="68">
        <f t="shared" ref="S638" si="2924">SUM(O638:O638)*M637</f>
        <v>1.0000000000000002E-2</v>
      </c>
      <c r="T638" s="69">
        <f t="shared" ref="T638" si="2925">SUM(P638:P638)*M637</f>
        <v>0.05</v>
      </c>
      <c r="U638" s="69">
        <f t="shared" ref="U638" si="2926">SUM(Q638:Q638)*M637</f>
        <v>0.1</v>
      </c>
      <c r="V638" s="70">
        <f t="shared" ref="V638" si="2927">SUM(R638:R638)*M637</f>
        <v>0</v>
      </c>
      <c r="W638" s="71">
        <f t="shared" si="2744"/>
        <v>0.1</v>
      </c>
      <c r="X638" s="289"/>
      <c r="Y638" s="288"/>
      <c r="Z638" s="288"/>
      <c r="AA638" s="288"/>
      <c r="AB638" s="1016"/>
      <c r="AC638" s="290"/>
      <c r="AD638" s="996"/>
      <c r="AE638" s="78"/>
      <c r="AF638" s="79"/>
      <c r="AG638" s="79"/>
      <c r="AH638" s="79"/>
      <c r="AI638" s="997"/>
      <c r="AJ638" s="97"/>
      <c r="AK638" s="98"/>
      <c r="AL638" s="98"/>
      <c r="AM638" s="98"/>
      <c r="AN638" s="98"/>
      <c r="AO638" s="99"/>
    </row>
    <row r="639" spans="1:41" ht="39.950000000000003" customHeight="1" x14ac:dyDescent="0.2">
      <c r="A639" s="983"/>
      <c r="B639" s="984"/>
      <c r="C639" s="985"/>
      <c r="D639" s="1049"/>
      <c r="E639" s="987"/>
      <c r="F639" s="988"/>
      <c r="G639" s="1050"/>
      <c r="H639" s="990"/>
      <c r="I639" s="1051"/>
      <c r="J639" s="1052"/>
      <c r="K639" s="1053"/>
      <c r="L639" s="1056" t="s">
        <v>746</v>
      </c>
      <c r="M639" s="1057">
        <v>0.2</v>
      </c>
      <c r="N639" s="36" t="s">
        <v>42</v>
      </c>
      <c r="O639" s="226">
        <v>0.1</v>
      </c>
      <c r="P639" s="195">
        <v>0.2</v>
      </c>
      <c r="Q639" s="1038">
        <v>0.5</v>
      </c>
      <c r="R639" s="626">
        <v>1</v>
      </c>
      <c r="S639" s="88">
        <f t="shared" ref="S639" si="2928">SUM(O639:O639)*M639</f>
        <v>2.0000000000000004E-2</v>
      </c>
      <c r="T639" s="89">
        <f t="shared" ref="T639" si="2929">SUM(P639:P639)*M639</f>
        <v>4.0000000000000008E-2</v>
      </c>
      <c r="U639" s="89">
        <f t="shared" ref="U639" si="2930">SUM(Q639:Q639)*M639</f>
        <v>0.1</v>
      </c>
      <c r="V639" s="90">
        <f t="shared" ref="V639" si="2931">SUM(R639:R639)*M639</f>
        <v>0.2</v>
      </c>
      <c r="W639" s="91">
        <f t="shared" si="2744"/>
        <v>0.2</v>
      </c>
      <c r="X639" s="289"/>
      <c r="Y639" s="288"/>
      <c r="Z639" s="288"/>
      <c r="AA639" s="288"/>
      <c r="AB639" s="1016"/>
      <c r="AC639" s="290"/>
      <c r="AD639" s="996"/>
      <c r="AE639" s="51" t="str">
        <f t="shared" ref="AE639" si="2932">+IF(Q640&gt;Q639,"SUPERADA",IF(Q640=Q639,"EQUILIBRADA",IF(Q640&lt;Q639,"PARA MEJORAR")))</f>
        <v>EQUILIBRADA</v>
      </c>
      <c r="AF639" s="79"/>
      <c r="AG639" s="79"/>
      <c r="AH639" s="79"/>
      <c r="AI639" s="997"/>
      <c r="AJ639" s="221"/>
      <c r="AK639" s="222"/>
      <c r="AL639" s="222"/>
      <c r="AM639" s="222"/>
      <c r="AN639" s="222"/>
      <c r="AO639" s="223"/>
    </row>
    <row r="640" spans="1:41" ht="39.950000000000003" customHeight="1" thickBot="1" x14ac:dyDescent="0.25">
      <c r="A640" s="983"/>
      <c r="B640" s="984"/>
      <c r="C640" s="985"/>
      <c r="D640" s="1049"/>
      <c r="E640" s="987"/>
      <c r="F640" s="988"/>
      <c r="G640" s="1050"/>
      <c r="H640" s="990"/>
      <c r="I640" s="1051"/>
      <c r="J640" s="1052"/>
      <c r="K640" s="1053"/>
      <c r="L640" s="1054"/>
      <c r="M640" s="1055"/>
      <c r="N640" s="65" t="s">
        <v>48</v>
      </c>
      <c r="O640" s="66">
        <v>0.1</v>
      </c>
      <c r="P640" s="67">
        <v>0.2</v>
      </c>
      <c r="Q640" s="67">
        <v>0.5</v>
      </c>
      <c r="R640" s="96">
        <v>0</v>
      </c>
      <c r="S640" s="68">
        <f t="shared" ref="S640" si="2933">SUM(O640:O640)*M639</f>
        <v>2.0000000000000004E-2</v>
      </c>
      <c r="T640" s="69">
        <f t="shared" ref="T640" si="2934">SUM(P640:P640)*M639</f>
        <v>4.0000000000000008E-2</v>
      </c>
      <c r="U640" s="69">
        <f t="shared" ref="U640" si="2935">SUM(Q640:Q640)*M639</f>
        <v>0.1</v>
      </c>
      <c r="V640" s="70">
        <f t="shared" ref="V640" si="2936">SUM(R640:R640)*M639</f>
        <v>0</v>
      </c>
      <c r="W640" s="71">
        <f t="shared" si="2744"/>
        <v>0.1</v>
      </c>
      <c r="X640" s="289"/>
      <c r="Y640" s="288"/>
      <c r="Z640" s="288"/>
      <c r="AA640" s="288"/>
      <c r="AB640" s="1016"/>
      <c r="AC640" s="290"/>
      <c r="AD640" s="996"/>
      <c r="AE640" s="78"/>
      <c r="AF640" s="79"/>
      <c r="AG640" s="79"/>
      <c r="AH640" s="79"/>
      <c r="AI640" s="997"/>
      <c r="AJ640" s="97"/>
      <c r="AK640" s="98"/>
      <c r="AL640" s="98"/>
      <c r="AM640" s="98"/>
      <c r="AN640" s="98"/>
      <c r="AO640" s="99"/>
    </row>
    <row r="641" spans="1:41" ht="39.950000000000003" customHeight="1" x14ac:dyDescent="0.2">
      <c r="A641" s="983"/>
      <c r="B641" s="984"/>
      <c r="C641" s="985"/>
      <c r="D641" s="1049"/>
      <c r="E641" s="987"/>
      <c r="F641" s="988"/>
      <c r="G641" s="1050"/>
      <c r="H641" s="990"/>
      <c r="I641" s="1051"/>
      <c r="J641" s="1052"/>
      <c r="K641" s="1053"/>
      <c r="L641" s="1056" t="s">
        <v>747</v>
      </c>
      <c r="M641" s="1057">
        <v>0.2</v>
      </c>
      <c r="N641" s="36" t="s">
        <v>42</v>
      </c>
      <c r="O641" s="226">
        <v>0</v>
      </c>
      <c r="P641" s="195">
        <v>0</v>
      </c>
      <c r="Q641" s="1038">
        <v>0.3</v>
      </c>
      <c r="R641" s="626">
        <v>1</v>
      </c>
      <c r="S641" s="88">
        <f t="shared" ref="S641" si="2937">SUM(O641:O641)*M641</f>
        <v>0</v>
      </c>
      <c r="T641" s="89">
        <f t="shared" ref="T641" si="2938">SUM(P641:P641)*M641</f>
        <v>0</v>
      </c>
      <c r="U641" s="89">
        <f t="shared" ref="U641" si="2939">SUM(Q641:Q641)*M641</f>
        <v>0.06</v>
      </c>
      <c r="V641" s="90">
        <f t="shared" ref="V641" si="2940">SUM(R641:R641)*M641</f>
        <v>0.2</v>
      </c>
      <c r="W641" s="91">
        <f t="shared" si="2744"/>
        <v>0.2</v>
      </c>
      <c r="X641" s="289"/>
      <c r="Y641" s="288"/>
      <c r="Z641" s="288"/>
      <c r="AA641" s="288"/>
      <c r="AB641" s="1016"/>
      <c r="AC641" s="290"/>
      <c r="AD641" s="996"/>
      <c r="AE641" s="51" t="str">
        <f t="shared" ref="AE641" si="2941">+IF(Q642&gt;Q641,"SUPERADA",IF(Q642=Q641,"EQUILIBRADA",IF(Q642&lt;Q641,"PARA MEJORAR")))</f>
        <v>EQUILIBRADA</v>
      </c>
      <c r="AF641" s="79"/>
      <c r="AG641" s="79"/>
      <c r="AH641" s="79"/>
      <c r="AI641" s="997"/>
      <c r="AJ641" s="221"/>
      <c r="AK641" s="222"/>
      <c r="AL641" s="222"/>
      <c r="AM641" s="222"/>
      <c r="AN641" s="222"/>
      <c r="AO641" s="223"/>
    </row>
    <row r="642" spans="1:41" ht="39.950000000000003" customHeight="1" thickBot="1" x14ac:dyDescent="0.25">
      <c r="A642" s="983"/>
      <c r="B642" s="984"/>
      <c r="C642" s="985"/>
      <c r="D642" s="1049"/>
      <c r="E642" s="987"/>
      <c r="F642" s="988"/>
      <c r="G642" s="1050"/>
      <c r="H642" s="990"/>
      <c r="I642" s="1051"/>
      <c r="J642" s="1052"/>
      <c r="K642" s="1053"/>
      <c r="L642" s="1054"/>
      <c r="M642" s="1055"/>
      <c r="N642" s="65" t="s">
        <v>48</v>
      </c>
      <c r="O642" s="66">
        <v>0</v>
      </c>
      <c r="P642" s="67">
        <v>0</v>
      </c>
      <c r="Q642" s="67">
        <v>0.3</v>
      </c>
      <c r="R642" s="96">
        <v>0</v>
      </c>
      <c r="S642" s="68">
        <f t="shared" ref="S642" si="2942">SUM(O642:O642)*M641</f>
        <v>0</v>
      </c>
      <c r="T642" s="69">
        <f t="shared" ref="T642" si="2943">SUM(P642:P642)*M641</f>
        <v>0</v>
      </c>
      <c r="U642" s="69">
        <f t="shared" ref="U642" si="2944">SUM(Q642:Q642)*M641</f>
        <v>0.06</v>
      </c>
      <c r="V642" s="70">
        <f t="shared" ref="V642" si="2945">SUM(R642:R642)*M641</f>
        <v>0</v>
      </c>
      <c r="W642" s="71">
        <f t="shared" si="2744"/>
        <v>0.06</v>
      </c>
      <c r="X642" s="289"/>
      <c r="Y642" s="288"/>
      <c r="Z642" s="288"/>
      <c r="AA642" s="288"/>
      <c r="AB642" s="1016"/>
      <c r="AC642" s="290"/>
      <c r="AD642" s="996"/>
      <c r="AE642" s="78"/>
      <c r="AF642" s="79"/>
      <c r="AG642" s="79"/>
      <c r="AH642" s="79"/>
      <c r="AI642" s="997"/>
      <c r="AJ642" s="97"/>
      <c r="AK642" s="98"/>
      <c r="AL642" s="98"/>
      <c r="AM642" s="98"/>
      <c r="AN642" s="98"/>
      <c r="AO642" s="99"/>
    </row>
    <row r="643" spans="1:41" ht="39.950000000000003" customHeight="1" x14ac:dyDescent="0.2">
      <c r="A643" s="983"/>
      <c r="B643" s="984"/>
      <c r="C643" s="985"/>
      <c r="D643" s="1049"/>
      <c r="E643" s="987"/>
      <c r="F643" s="988"/>
      <c r="G643" s="1050"/>
      <c r="H643" s="990"/>
      <c r="I643" s="1051"/>
      <c r="J643" s="1052"/>
      <c r="K643" s="1053"/>
      <c r="L643" s="1056" t="s">
        <v>748</v>
      </c>
      <c r="M643" s="1057">
        <v>0.5</v>
      </c>
      <c r="N643" s="36" t="s">
        <v>42</v>
      </c>
      <c r="O643" s="226">
        <v>0.1</v>
      </c>
      <c r="P643" s="195">
        <v>0.3</v>
      </c>
      <c r="Q643" s="1038">
        <v>0.6</v>
      </c>
      <c r="R643" s="626">
        <v>1</v>
      </c>
      <c r="S643" s="88">
        <f t="shared" ref="S643" si="2946">SUM(O643:O643)*M643</f>
        <v>0.05</v>
      </c>
      <c r="T643" s="89">
        <f t="shared" ref="T643" si="2947">SUM(P643:P643)*M643</f>
        <v>0.15</v>
      </c>
      <c r="U643" s="89">
        <f t="shared" ref="U643" si="2948">SUM(Q643:Q643)*M643</f>
        <v>0.3</v>
      </c>
      <c r="V643" s="90">
        <f t="shared" ref="V643" si="2949">SUM(R643:R643)*M643</f>
        <v>0.5</v>
      </c>
      <c r="W643" s="91">
        <f t="shared" si="2744"/>
        <v>0.5</v>
      </c>
      <c r="X643" s="289"/>
      <c r="Y643" s="288"/>
      <c r="Z643" s="288"/>
      <c r="AA643" s="288"/>
      <c r="AB643" s="1016"/>
      <c r="AC643" s="290"/>
      <c r="AD643" s="996"/>
      <c r="AE643" s="51" t="str">
        <f t="shared" ref="AE643" si="2950">+IF(Q644&gt;Q643,"SUPERADA",IF(Q644=Q643,"EQUILIBRADA",IF(Q644&lt;Q643,"PARA MEJORAR")))</f>
        <v>PARA MEJORAR</v>
      </c>
      <c r="AF643" s="79"/>
      <c r="AG643" s="79"/>
      <c r="AH643" s="79"/>
      <c r="AI643" s="997"/>
      <c r="AJ643" s="221"/>
      <c r="AK643" s="222"/>
      <c r="AL643" s="222"/>
      <c r="AM643" s="222"/>
      <c r="AN643" s="222"/>
      <c r="AO643" s="223"/>
    </row>
    <row r="644" spans="1:41" ht="39.950000000000003" customHeight="1" thickBot="1" x14ac:dyDescent="0.25">
      <c r="A644" s="983"/>
      <c r="B644" s="984"/>
      <c r="C644" s="1021"/>
      <c r="D644" s="1058"/>
      <c r="E644" s="1023"/>
      <c r="F644" s="1024"/>
      <c r="G644" s="1059"/>
      <c r="H644" s="999"/>
      <c r="I644" s="1060"/>
      <c r="J644" s="1061"/>
      <c r="K644" s="1062"/>
      <c r="L644" s="1054"/>
      <c r="M644" s="1055"/>
      <c r="N644" s="65" t="s">
        <v>48</v>
      </c>
      <c r="O644" s="106">
        <v>0.1</v>
      </c>
      <c r="P644" s="107">
        <v>0.3</v>
      </c>
      <c r="Q644" s="107">
        <v>0.4</v>
      </c>
      <c r="R644" s="108">
        <v>0</v>
      </c>
      <c r="S644" s="109">
        <f t="shared" ref="S644" si="2951">SUM(O644:O644)*M643</f>
        <v>0.05</v>
      </c>
      <c r="T644" s="110">
        <f t="shared" ref="T644" si="2952">SUM(P644:P644)*M643</f>
        <v>0.15</v>
      </c>
      <c r="U644" s="110">
        <f t="shared" ref="U644" si="2953">SUM(Q644:Q644)*M643</f>
        <v>0.2</v>
      </c>
      <c r="V644" s="111">
        <f t="shared" ref="V644" si="2954">SUM(R644:R644)*M643</f>
        <v>0</v>
      </c>
      <c r="W644" s="112">
        <f t="shared" si="2744"/>
        <v>0.2</v>
      </c>
      <c r="X644" s="329"/>
      <c r="Y644" s="328"/>
      <c r="Z644" s="328"/>
      <c r="AA644" s="328"/>
      <c r="AB644" s="1012"/>
      <c r="AC644" s="290"/>
      <c r="AD644" s="996"/>
      <c r="AE644" s="78"/>
      <c r="AF644" s="78"/>
      <c r="AG644" s="78"/>
      <c r="AH644" s="79"/>
      <c r="AI644" s="997"/>
      <c r="AJ644" s="97"/>
      <c r="AK644" s="98"/>
      <c r="AL644" s="98"/>
      <c r="AM644" s="98"/>
      <c r="AN644" s="98"/>
      <c r="AO644" s="99"/>
    </row>
    <row r="645" spans="1:41" ht="39.950000000000003" customHeight="1" x14ac:dyDescent="0.2">
      <c r="A645" s="983"/>
      <c r="B645" s="984"/>
      <c r="C645" s="970">
        <v>38</v>
      </c>
      <c r="D645" s="971" t="s">
        <v>749</v>
      </c>
      <c r="E645" s="972">
        <v>45</v>
      </c>
      <c r="F645" s="973" t="s">
        <v>750</v>
      </c>
      <c r="G645" s="1027" t="s">
        <v>751</v>
      </c>
      <c r="H645" s="975">
        <v>90</v>
      </c>
      <c r="I645" s="1044" t="s">
        <v>752</v>
      </c>
      <c r="J645" s="1044" t="s">
        <v>753</v>
      </c>
      <c r="K645" s="977">
        <v>0.75</v>
      </c>
      <c r="L645" s="978" t="s">
        <v>754</v>
      </c>
      <c r="M645" s="979">
        <v>0.7</v>
      </c>
      <c r="N645" s="36" t="s">
        <v>42</v>
      </c>
      <c r="O645" s="84">
        <v>0.25</v>
      </c>
      <c r="P645" s="85">
        <v>0.5</v>
      </c>
      <c r="Q645" s="85">
        <v>0.75</v>
      </c>
      <c r="R645" s="87">
        <v>1</v>
      </c>
      <c r="S645" s="41">
        <f t="shared" ref="S645" si="2955">SUM(O645:O645)*M645</f>
        <v>0.17499999999999999</v>
      </c>
      <c r="T645" s="42">
        <f t="shared" ref="T645" si="2956">SUM(P645:P645)*M645</f>
        <v>0.35</v>
      </c>
      <c r="U645" s="42">
        <f t="shared" ref="U645" si="2957">SUM(Q645:Q645)*M645</f>
        <v>0.52499999999999991</v>
      </c>
      <c r="V645" s="43">
        <f t="shared" ref="V645" si="2958">SUM(R645:R645)*M645</f>
        <v>0.7</v>
      </c>
      <c r="W645" s="44">
        <f t="shared" si="2744"/>
        <v>0.7</v>
      </c>
      <c r="X645" s="313">
        <f>+S646+S648</f>
        <v>0.25</v>
      </c>
      <c r="Y645" s="273">
        <f t="shared" ref="Y645:AB645" si="2959">+T646+T648</f>
        <v>0.5</v>
      </c>
      <c r="Z645" s="273">
        <f t="shared" si="2959"/>
        <v>0.74999999999999989</v>
      </c>
      <c r="AA645" s="273">
        <f t="shared" si="2959"/>
        <v>0</v>
      </c>
      <c r="AB645" s="1008">
        <f t="shared" si="2959"/>
        <v>0.74999999999999989</v>
      </c>
      <c r="AC645" s="290"/>
      <c r="AD645" s="996"/>
      <c r="AE645" s="51" t="str">
        <f t="shared" ref="AE645" si="2960">+IF(Q646&gt;Q645,"SUPERADA",IF(Q646=Q645,"EQUILIBRADA",IF(Q646&lt;Q645,"PARA MEJORAR")))</f>
        <v>EQUILIBRADA</v>
      </c>
      <c r="AF645" s="51" t="str">
        <f>IF(COUNTIF(AE645:AE648,"PARA MEJORAR")&gt;=1,"PARA MEJORAR","BIEN")</f>
        <v>BIEN</v>
      </c>
      <c r="AG645" s="51" t="str">
        <f>IF(COUNTIF(AF645:AF648,"PARA MEJORAR")&gt;=1,"PARA MEJORAR","BIEN")</f>
        <v>BIEN</v>
      </c>
      <c r="AH645" s="79"/>
      <c r="AI645" s="997"/>
      <c r="AJ645" s="221"/>
      <c r="AK645" s="222"/>
      <c r="AL645" s="222"/>
      <c r="AM645" s="222"/>
      <c r="AN645" s="222"/>
      <c r="AO645" s="223"/>
    </row>
    <row r="646" spans="1:41" ht="39.950000000000003" customHeight="1" thickBot="1" x14ac:dyDescent="0.25">
      <c r="A646" s="983"/>
      <c r="B646" s="984"/>
      <c r="C646" s="985"/>
      <c r="D646" s="986"/>
      <c r="E646" s="987"/>
      <c r="F646" s="988"/>
      <c r="G646" s="1030"/>
      <c r="H646" s="990"/>
      <c r="I646" s="1051"/>
      <c r="J646" s="1051"/>
      <c r="K646" s="992"/>
      <c r="L646" s="993"/>
      <c r="M646" s="994"/>
      <c r="N646" s="65" t="s">
        <v>48</v>
      </c>
      <c r="O646" s="67">
        <v>0.25</v>
      </c>
      <c r="P646" s="67">
        <v>0.5</v>
      </c>
      <c r="Q646" s="67">
        <v>0.75</v>
      </c>
      <c r="R646" s="96">
        <v>0</v>
      </c>
      <c r="S646" s="68">
        <f t="shared" ref="S646" si="2961">SUM(O646:O646)*M645</f>
        <v>0.17499999999999999</v>
      </c>
      <c r="T646" s="69">
        <f t="shared" ref="T646" si="2962">SUM(P646:P646)*M645</f>
        <v>0.35</v>
      </c>
      <c r="U646" s="69">
        <f t="shared" ref="U646" si="2963">SUM(Q646:Q646)*M645</f>
        <v>0.52499999999999991</v>
      </c>
      <c r="V646" s="70">
        <f t="shared" ref="V646" si="2964">SUM(R646:R646)*M645</f>
        <v>0</v>
      </c>
      <c r="W646" s="71">
        <f t="shared" si="2744"/>
        <v>0.52499999999999991</v>
      </c>
      <c r="X646" s="272"/>
      <c r="Y646" s="287"/>
      <c r="Z646" s="287"/>
      <c r="AA646" s="287"/>
      <c r="AB646" s="1016"/>
      <c r="AC646" s="290"/>
      <c r="AD646" s="996"/>
      <c r="AE646" s="78"/>
      <c r="AF646" s="79"/>
      <c r="AG646" s="79"/>
      <c r="AH646" s="79"/>
      <c r="AI646" s="997"/>
      <c r="AJ646" s="97"/>
      <c r="AK646" s="98"/>
      <c r="AL646" s="98"/>
      <c r="AM646" s="98"/>
      <c r="AN646" s="98"/>
      <c r="AO646" s="99"/>
    </row>
    <row r="647" spans="1:41" ht="39.950000000000003" customHeight="1" x14ac:dyDescent="0.2">
      <c r="A647" s="983"/>
      <c r="B647" s="984"/>
      <c r="C647" s="985"/>
      <c r="D647" s="986"/>
      <c r="E647" s="987"/>
      <c r="F647" s="988"/>
      <c r="G647" s="1030"/>
      <c r="H647" s="990"/>
      <c r="I647" s="1051"/>
      <c r="J647" s="1051"/>
      <c r="K647" s="992"/>
      <c r="L647" s="993" t="s">
        <v>755</v>
      </c>
      <c r="M647" s="994">
        <v>0.3</v>
      </c>
      <c r="N647" s="36" t="s">
        <v>42</v>
      </c>
      <c r="O647" s="226">
        <v>0.25</v>
      </c>
      <c r="P647" s="195">
        <v>0.5</v>
      </c>
      <c r="Q647" s="195">
        <v>0.75</v>
      </c>
      <c r="R647" s="196">
        <v>1</v>
      </c>
      <c r="S647" s="88">
        <f t="shared" ref="S647" si="2965">SUM(O647:O647)*M647</f>
        <v>7.4999999999999997E-2</v>
      </c>
      <c r="T647" s="89">
        <f t="shared" ref="T647" si="2966">SUM(P647:P647)*M647</f>
        <v>0.15</v>
      </c>
      <c r="U647" s="89">
        <f t="shared" ref="U647" si="2967">SUM(Q647:Q647)*M647</f>
        <v>0.22499999999999998</v>
      </c>
      <c r="V647" s="90">
        <f t="shared" ref="V647" si="2968">SUM(R647:R647)*M647</f>
        <v>0.3</v>
      </c>
      <c r="W647" s="91">
        <f t="shared" si="2744"/>
        <v>0.3</v>
      </c>
      <c r="X647" s="272"/>
      <c r="Y647" s="287"/>
      <c r="Z647" s="287"/>
      <c r="AA647" s="287"/>
      <c r="AB647" s="1016"/>
      <c r="AC647" s="290"/>
      <c r="AD647" s="996"/>
      <c r="AE647" s="51" t="str">
        <f t="shared" ref="AE647" si="2969">+IF(Q648&gt;Q647,"SUPERADA",IF(Q648=Q647,"EQUILIBRADA",IF(Q648&lt;Q647,"PARA MEJORAR")))</f>
        <v>EQUILIBRADA</v>
      </c>
      <c r="AF647" s="79" t="str">
        <f>+IF(Q648&gt;Q647,"SUPERADA",IF(Q648=Q647,"EQUILIBRADA",IF(Q648&lt;Q647,"PARA MEJORAR")))</f>
        <v>EQUILIBRADA</v>
      </c>
      <c r="AG647" s="79"/>
      <c r="AH647" s="79"/>
      <c r="AI647" s="997"/>
      <c r="AJ647" s="97"/>
      <c r="AK647" s="98"/>
      <c r="AL647" s="98"/>
      <c r="AM647" s="98"/>
      <c r="AN647" s="98"/>
      <c r="AO647" s="99"/>
    </row>
    <row r="648" spans="1:41" ht="39.950000000000003" customHeight="1" thickBot="1" x14ac:dyDescent="0.25">
      <c r="A648" s="983"/>
      <c r="B648" s="984"/>
      <c r="C648" s="985"/>
      <c r="D648" s="986"/>
      <c r="E648" s="987"/>
      <c r="F648" s="988"/>
      <c r="G648" s="1030"/>
      <c r="H648" s="990"/>
      <c r="I648" s="1051"/>
      <c r="J648" s="1051"/>
      <c r="K648" s="992"/>
      <c r="L648" s="1002"/>
      <c r="M648" s="1003"/>
      <c r="N648" s="65" t="s">
        <v>48</v>
      </c>
      <c r="O648" s="67">
        <v>0.25</v>
      </c>
      <c r="P648" s="67">
        <v>0.5</v>
      </c>
      <c r="Q648" s="67">
        <v>0.75</v>
      </c>
      <c r="R648" s="96">
        <v>0</v>
      </c>
      <c r="S648" s="109">
        <f t="shared" ref="S648" si="2970">SUM(O648:O648)*M647</f>
        <v>7.4999999999999997E-2</v>
      </c>
      <c r="T648" s="110">
        <f t="shared" ref="T648" si="2971">SUM(P648:P648)*M647</f>
        <v>0.15</v>
      </c>
      <c r="U648" s="110">
        <f t="shared" ref="U648" si="2972">SUM(Q648:Q648)*M647</f>
        <v>0.22499999999999998</v>
      </c>
      <c r="V648" s="111">
        <f t="shared" ref="V648" si="2973">SUM(R648:R648)*M647</f>
        <v>0</v>
      </c>
      <c r="W648" s="112">
        <f t="shared" si="2744"/>
        <v>0.22499999999999998</v>
      </c>
      <c r="X648" s="272"/>
      <c r="Y648" s="287"/>
      <c r="Z648" s="287"/>
      <c r="AA648" s="287"/>
      <c r="AB648" s="1016"/>
      <c r="AC648" s="290"/>
      <c r="AD648" s="996"/>
      <c r="AE648" s="78"/>
      <c r="AF648" s="78"/>
      <c r="AG648" s="78"/>
      <c r="AH648" s="79"/>
      <c r="AI648" s="997"/>
      <c r="AJ648" s="97"/>
      <c r="AK648" s="98"/>
      <c r="AL648" s="98"/>
      <c r="AM648" s="98"/>
      <c r="AN648" s="98"/>
      <c r="AO648" s="99"/>
    </row>
    <row r="649" spans="1:41" ht="39.950000000000003" customHeight="1" x14ac:dyDescent="0.2">
      <c r="A649" s="983"/>
      <c r="B649" s="984"/>
      <c r="C649" s="970">
        <v>39</v>
      </c>
      <c r="D649" s="971" t="s">
        <v>756</v>
      </c>
      <c r="E649" s="972">
        <v>46</v>
      </c>
      <c r="F649" s="973" t="s">
        <v>757</v>
      </c>
      <c r="G649" s="1027" t="s">
        <v>758</v>
      </c>
      <c r="H649" s="975">
        <v>91</v>
      </c>
      <c r="I649" s="1028" t="s">
        <v>759</v>
      </c>
      <c r="J649" s="1028" t="s">
        <v>760</v>
      </c>
      <c r="K649" s="977">
        <v>0.65</v>
      </c>
      <c r="L649" s="978" t="s">
        <v>761</v>
      </c>
      <c r="M649" s="979">
        <v>0.15</v>
      </c>
      <c r="N649" s="36" t="s">
        <v>42</v>
      </c>
      <c r="O649" s="1063">
        <v>1</v>
      </c>
      <c r="P649" s="1064">
        <v>1</v>
      </c>
      <c r="Q649" s="1065">
        <v>1</v>
      </c>
      <c r="R649" s="1066">
        <v>1</v>
      </c>
      <c r="S649" s="41">
        <f t="shared" ref="S649" si="2974">SUM(O649:O649)*M649</f>
        <v>0.15</v>
      </c>
      <c r="T649" s="42">
        <f t="shared" ref="T649" si="2975">SUM(P649:P649)*M649</f>
        <v>0.15</v>
      </c>
      <c r="U649" s="42">
        <f t="shared" ref="U649" si="2976">SUM(Q649:Q649)*M649</f>
        <v>0.15</v>
      </c>
      <c r="V649" s="43">
        <f t="shared" ref="V649" si="2977">SUM(R649:R649)*M649</f>
        <v>0.15</v>
      </c>
      <c r="W649" s="44">
        <f t="shared" si="2744"/>
        <v>0.15</v>
      </c>
      <c r="X649" s="313">
        <f>+S650+S652+S654+S656</f>
        <v>0.20250000000000001</v>
      </c>
      <c r="Y649" s="273">
        <f t="shared" ref="Y649:AB649" si="2978">+T650+T652+T654+T656</f>
        <v>0.64999999999999991</v>
      </c>
      <c r="Z649" s="273">
        <f t="shared" si="2978"/>
        <v>0.64999999999999991</v>
      </c>
      <c r="AA649" s="273">
        <f t="shared" si="2978"/>
        <v>0</v>
      </c>
      <c r="AB649" s="1008">
        <f t="shared" si="2978"/>
        <v>0.64999999999999991</v>
      </c>
      <c r="AC649" s="290"/>
      <c r="AD649" s="996"/>
      <c r="AE649" s="51" t="str">
        <f t="shared" ref="AE649" si="2979">+IF(Q650&gt;Q649,"SUPERADA",IF(Q650=Q649,"EQUILIBRADA",IF(Q650&lt;Q649,"PARA MEJORAR")))</f>
        <v>EQUILIBRADA</v>
      </c>
      <c r="AF649" s="51" t="str">
        <f>IF(COUNTIF(AE649:AE656,"PARA MEJORAR")&gt;=1,"PARA MEJORAR","BIEN")</f>
        <v>PARA MEJORAR</v>
      </c>
      <c r="AG649" s="51" t="str">
        <f>IF(COUNTIF(AF649:AF656,"PARA MEJORAR")&gt;=1,"PARA MEJORAR","BIEN")</f>
        <v>PARA MEJORAR</v>
      </c>
      <c r="AH649" s="79"/>
      <c r="AI649" s="997"/>
      <c r="AJ649" s="221"/>
      <c r="AK649" s="222"/>
      <c r="AL649" s="222"/>
      <c r="AM649" s="222"/>
      <c r="AN649" s="222"/>
      <c r="AO649" s="223"/>
    </row>
    <row r="650" spans="1:41" ht="39.950000000000003" customHeight="1" thickBot="1" x14ac:dyDescent="0.25">
      <c r="A650" s="983"/>
      <c r="B650" s="984"/>
      <c r="C650" s="985"/>
      <c r="D650" s="986"/>
      <c r="E650" s="987"/>
      <c r="F650" s="988"/>
      <c r="G650" s="1030"/>
      <c r="H650" s="990"/>
      <c r="I650" s="1020"/>
      <c r="J650" s="1020"/>
      <c r="K650" s="992"/>
      <c r="L650" s="993"/>
      <c r="M650" s="994"/>
      <c r="N650" s="65" t="s">
        <v>48</v>
      </c>
      <c r="O650" s="464">
        <v>0.85</v>
      </c>
      <c r="P650" s="302">
        <v>1</v>
      </c>
      <c r="Q650" s="302">
        <v>1</v>
      </c>
      <c r="R650" s="303">
        <v>0</v>
      </c>
      <c r="S650" s="68">
        <f t="shared" ref="S650" si="2980">SUM(O650:O650)*M649</f>
        <v>0.1275</v>
      </c>
      <c r="T650" s="69">
        <f t="shared" ref="T650" si="2981">SUM(P650:P650)*M649</f>
        <v>0.15</v>
      </c>
      <c r="U650" s="69">
        <f t="shared" ref="U650" si="2982">SUM(Q650:Q650)*M649</f>
        <v>0.15</v>
      </c>
      <c r="V650" s="70">
        <f t="shared" ref="V650" si="2983">SUM(R650:R650)*M649</f>
        <v>0</v>
      </c>
      <c r="W650" s="71">
        <f t="shared" si="2744"/>
        <v>0.15</v>
      </c>
      <c r="X650" s="272"/>
      <c r="Y650" s="287"/>
      <c r="Z650" s="287"/>
      <c r="AA650" s="287"/>
      <c r="AB650" s="1016"/>
      <c r="AC650" s="290"/>
      <c r="AD650" s="996"/>
      <c r="AE650" s="78"/>
      <c r="AF650" s="79"/>
      <c r="AG650" s="79"/>
      <c r="AH650" s="79"/>
      <c r="AI650" s="997"/>
      <c r="AJ650" s="97"/>
      <c r="AK650" s="98"/>
      <c r="AL650" s="98"/>
      <c r="AM650" s="98"/>
      <c r="AN650" s="98"/>
      <c r="AO650" s="99"/>
    </row>
    <row r="651" spans="1:41" ht="39.950000000000003" customHeight="1" x14ac:dyDescent="0.2">
      <c r="A651" s="983"/>
      <c r="B651" s="984"/>
      <c r="C651" s="985"/>
      <c r="D651" s="986"/>
      <c r="E651" s="987"/>
      <c r="F651" s="988"/>
      <c r="G651" s="1030"/>
      <c r="H651" s="990"/>
      <c r="I651" s="1020"/>
      <c r="J651" s="1020"/>
      <c r="K651" s="992"/>
      <c r="L651" s="993" t="s">
        <v>762</v>
      </c>
      <c r="M651" s="994">
        <v>0.15</v>
      </c>
      <c r="N651" s="36" t="s">
        <v>42</v>
      </c>
      <c r="O651" s="1067">
        <v>1</v>
      </c>
      <c r="P651" s="1068">
        <v>1</v>
      </c>
      <c r="Q651" s="1069">
        <v>1</v>
      </c>
      <c r="R651" s="1070">
        <v>1</v>
      </c>
      <c r="S651" s="88">
        <f t="shared" ref="S651" si="2984">SUM(O651:O651)*M651</f>
        <v>0.15</v>
      </c>
      <c r="T651" s="89">
        <f t="shared" ref="T651" si="2985">SUM(P651:P651)*M651</f>
        <v>0.15</v>
      </c>
      <c r="U651" s="89">
        <f t="shared" ref="U651" si="2986">SUM(Q651:Q651)*M651</f>
        <v>0.15</v>
      </c>
      <c r="V651" s="90">
        <f t="shared" ref="V651" si="2987">SUM(R651:R651)*M651</f>
        <v>0.15</v>
      </c>
      <c r="W651" s="91">
        <f t="shared" si="2744"/>
        <v>0.15</v>
      </c>
      <c r="X651" s="272"/>
      <c r="Y651" s="287"/>
      <c r="Z651" s="287"/>
      <c r="AA651" s="287"/>
      <c r="AB651" s="1016"/>
      <c r="AC651" s="290"/>
      <c r="AD651" s="996"/>
      <c r="AE651" s="51" t="str">
        <f t="shared" ref="AE651" si="2988">+IF(Q652&gt;Q651,"SUPERADA",IF(Q652=Q651,"EQUILIBRADA",IF(Q652&lt;Q651,"PARA MEJORAR")))</f>
        <v>EQUILIBRADA</v>
      </c>
      <c r="AF651" s="79" t="str">
        <f>+IF(Q652&gt;Q651,"SUPERADA",IF(Q652=Q651,"EQUILIBRADA",IF(Q652&lt;Q651,"PARA MEJORAR")))</f>
        <v>EQUILIBRADA</v>
      </c>
      <c r="AG651" s="79"/>
      <c r="AH651" s="79"/>
      <c r="AI651" s="997"/>
      <c r="AJ651" s="97"/>
      <c r="AK651" s="98"/>
      <c r="AL651" s="98"/>
      <c r="AM651" s="98"/>
      <c r="AN651" s="98"/>
      <c r="AO651" s="99"/>
    </row>
    <row r="652" spans="1:41" ht="39.950000000000003" customHeight="1" thickBot="1" x14ac:dyDescent="0.25">
      <c r="A652" s="983"/>
      <c r="B652" s="984"/>
      <c r="C652" s="985"/>
      <c r="D652" s="986"/>
      <c r="E652" s="987"/>
      <c r="F652" s="988"/>
      <c r="G652" s="1030"/>
      <c r="H652" s="990"/>
      <c r="I652" s="1020"/>
      <c r="J652" s="1020"/>
      <c r="K652" s="992"/>
      <c r="L652" s="993"/>
      <c r="M652" s="994"/>
      <c r="N652" s="65" t="s">
        <v>48</v>
      </c>
      <c r="O652" s="67">
        <v>0.5</v>
      </c>
      <c r="P652" s="67">
        <v>1</v>
      </c>
      <c r="Q652" s="67">
        <v>1</v>
      </c>
      <c r="R652" s="96">
        <v>0</v>
      </c>
      <c r="S652" s="68">
        <f t="shared" ref="S652" si="2989">SUM(O652:O652)*M651</f>
        <v>7.4999999999999997E-2</v>
      </c>
      <c r="T652" s="69">
        <f t="shared" ref="T652" si="2990">SUM(P652:P652)*M651</f>
        <v>0.15</v>
      </c>
      <c r="U652" s="69">
        <f t="shared" ref="U652" si="2991">SUM(Q652:Q652)*M651</f>
        <v>0.15</v>
      </c>
      <c r="V652" s="70">
        <f t="shared" ref="V652" si="2992">SUM(R652:R652)*M651</f>
        <v>0</v>
      </c>
      <c r="W652" s="71">
        <f t="shared" si="2744"/>
        <v>0.15</v>
      </c>
      <c r="X652" s="272"/>
      <c r="Y652" s="287"/>
      <c r="Z652" s="287"/>
      <c r="AA652" s="287"/>
      <c r="AB652" s="1016"/>
      <c r="AC652" s="290"/>
      <c r="AD652" s="996"/>
      <c r="AE652" s="78"/>
      <c r="AF652" s="79"/>
      <c r="AG652" s="79"/>
      <c r="AH652" s="79"/>
      <c r="AI652" s="997"/>
      <c r="AJ652" s="97"/>
      <c r="AK652" s="98"/>
      <c r="AL652" s="98"/>
      <c r="AM652" s="98"/>
      <c r="AN652" s="98"/>
      <c r="AO652" s="99"/>
    </row>
    <row r="653" spans="1:41" ht="39.950000000000003" customHeight="1" x14ac:dyDescent="0.2">
      <c r="A653" s="983"/>
      <c r="B653" s="984"/>
      <c r="C653" s="985"/>
      <c r="D653" s="986"/>
      <c r="E653" s="987"/>
      <c r="F653" s="988"/>
      <c r="G653" s="1030"/>
      <c r="H653" s="990"/>
      <c r="I653" s="1020"/>
      <c r="J653" s="1020"/>
      <c r="K653" s="992"/>
      <c r="L653" s="993" t="s">
        <v>763</v>
      </c>
      <c r="M653" s="994">
        <v>0.35</v>
      </c>
      <c r="N653" s="36" t="s">
        <v>42</v>
      </c>
      <c r="O653" s="226">
        <v>0</v>
      </c>
      <c r="P653" s="195">
        <v>0.5</v>
      </c>
      <c r="Q653" s="195">
        <v>0.75</v>
      </c>
      <c r="R653" s="196">
        <v>1</v>
      </c>
      <c r="S653" s="88">
        <f t="shared" ref="S653" si="2993">SUM(O653:O653)*M653</f>
        <v>0</v>
      </c>
      <c r="T653" s="89">
        <f t="shared" ref="T653" si="2994">SUM(P653:P653)*M653</f>
        <v>0.17499999999999999</v>
      </c>
      <c r="U653" s="89">
        <f t="shared" ref="U653" si="2995">SUM(Q653:Q653)*M653</f>
        <v>0.26249999999999996</v>
      </c>
      <c r="V653" s="90">
        <f t="shared" ref="V653" si="2996">SUM(R653:R653)*M653</f>
        <v>0.35</v>
      </c>
      <c r="W653" s="91">
        <f t="shared" si="2744"/>
        <v>0.35</v>
      </c>
      <c r="X653" s="272"/>
      <c r="Y653" s="287"/>
      <c r="Z653" s="287"/>
      <c r="AA653" s="287"/>
      <c r="AB653" s="1016"/>
      <c r="AC653" s="290"/>
      <c r="AD653" s="996"/>
      <c r="AE653" s="51" t="str">
        <f t="shared" ref="AE653" si="2997">+IF(Q654&gt;Q653,"SUPERADA",IF(Q654=Q653,"EQUILIBRADA",IF(Q654&lt;Q653,"PARA MEJORAR")))</f>
        <v>PARA MEJORAR</v>
      </c>
      <c r="AF653" s="79" t="str">
        <f>+IF(Q654&gt;Q653,"SUPERADA",IF(Q654=Q653,"EQUILIBRADA",IF(Q654&lt;Q653,"PARA MEJORAR")))</f>
        <v>PARA MEJORAR</v>
      </c>
      <c r="AG653" s="79"/>
      <c r="AH653" s="79"/>
      <c r="AI653" s="997"/>
      <c r="AJ653" s="97"/>
      <c r="AK653" s="98"/>
      <c r="AL653" s="98"/>
      <c r="AM653" s="98"/>
      <c r="AN653" s="98"/>
      <c r="AO653" s="99"/>
    </row>
    <row r="654" spans="1:41" ht="39.950000000000003" customHeight="1" thickBot="1" x14ac:dyDescent="0.25">
      <c r="A654" s="983"/>
      <c r="B654" s="984"/>
      <c r="C654" s="985"/>
      <c r="D654" s="986"/>
      <c r="E654" s="987"/>
      <c r="F654" s="988"/>
      <c r="G654" s="1030"/>
      <c r="H654" s="990"/>
      <c r="I654" s="1020"/>
      <c r="J654" s="1020"/>
      <c r="K654" s="992"/>
      <c r="L654" s="993"/>
      <c r="M654" s="994"/>
      <c r="N654" s="65" t="s">
        <v>48</v>
      </c>
      <c r="O654" s="67">
        <v>0</v>
      </c>
      <c r="P654" s="67">
        <v>0.5</v>
      </c>
      <c r="Q654" s="67">
        <v>0.5</v>
      </c>
      <c r="R654" s="96">
        <v>0</v>
      </c>
      <c r="S654" s="68">
        <f t="shared" ref="S654" si="2998">SUM(O654:O654)*M653</f>
        <v>0</v>
      </c>
      <c r="T654" s="69">
        <f t="shared" ref="T654" si="2999">SUM(P654:P654)*M653</f>
        <v>0.17499999999999999</v>
      </c>
      <c r="U654" s="69">
        <f t="shared" ref="U654" si="3000">SUM(Q654:Q654)*M653</f>
        <v>0.17499999999999999</v>
      </c>
      <c r="V654" s="70">
        <f t="shared" ref="V654" si="3001">SUM(R654:R654)*M653</f>
        <v>0</v>
      </c>
      <c r="W654" s="71">
        <f t="shared" si="2744"/>
        <v>0.17499999999999999</v>
      </c>
      <c r="X654" s="272"/>
      <c r="Y654" s="287"/>
      <c r="Z654" s="287"/>
      <c r="AA654" s="287"/>
      <c r="AB654" s="1016"/>
      <c r="AC654" s="290"/>
      <c r="AD654" s="996"/>
      <c r="AE654" s="78"/>
      <c r="AF654" s="79"/>
      <c r="AG654" s="79"/>
      <c r="AH654" s="79"/>
      <c r="AI654" s="997"/>
      <c r="AJ654" s="97"/>
      <c r="AK654" s="98"/>
      <c r="AL654" s="98"/>
      <c r="AM654" s="98"/>
      <c r="AN654" s="98"/>
      <c r="AO654" s="99"/>
    </row>
    <row r="655" spans="1:41" ht="39.950000000000003" customHeight="1" x14ac:dyDescent="0.2">
      <c r="A655" s="983"/>
      <c r="B655" s="984"/>
      <c r="C655" s="985"/>
      <c r="D655" s="986"/>
      <c r="E655" s="987"/>
      <c r="F655" s="988"/>
      <c r="G655" s="1030"/>
      <c r="H655" s="990"/>
      <c r="I655" s="1020"/>
      <c r="J655" s="1020"/>
      <c r="K655" s="992"/>
      <c r="L655" s="993" t="s">
        <v>764</v>
      </c>
      <c r="M655" s="994">
        <v>0.35</v>
      </c>
      <c r="N655" s="36" t="s">
        <v>42</v>
      </c>
      <c r="O655" s="226">
        <v>0</v>
      </c>
      <c r="P655" s="195">
        <v>0.5</v>
      </c>
      <c r="Q655" s="195">
        <v>0.75</v>
      </c>
      <c r="R655" s="196">
        <v>1</v>
      </c>
      <c r="S655" s="88">
        <f t="shared" ref="S655" si="3002">SUM(O655:O655)*M655</f>
        <v>0</v>
      </c>
      <c r="T655" s="89">
        <f t="shared" ref="T655" si="3003">SUM(P655:P655)*M655</f>
        <v>0.17499999999999999</v>
      </c>
      <c r="U655" s="89">
        <f t="shared" ref="U655" si="3004">SUM(Q655:Q655)*M655</f>
        <v>0.26249999999999996</v>
      </c>
      <c r="V655" s="90">
        <f t="shared" ref="V655" si="3005">SUM(R655:R655)*M655</f>
        <v>0.35</v>
      </c>
      <c r="W655" s="91">
        <f t="shared" si="2744"/>
        <v>0.35</v>
      </c>
      <c r="X655" s="272"/>
      <c r="Y655" s="287"/>
      <c r="Z655" s="287"/>
      <c r="AA655" s="287"/>
      <c r="AB655" s="1016"/>
      <c r="AC655" s="290"/>
      <c r="AD655" s="996"/>
      <c r="AE655" s="51" t="str">
        <f t="shared" ref="AE655" si="3006">+IF(Q656&gt;Q655,"SUPERADA",IF(Q656=Q655,"EQUILIBRADA",IF(Q656&lt;Q655,"PARA MEJORAR")))</f>
        <v>PARA MEJORAR</v>
      </c>
      <c r="AF655" s="79" t="str">
        <f>+IF(Q656&gt;Q655,"SUPERADA",IF(Q656=Q655,"EQUILIBRADA",IF(Q656&lt;Q655,"PARA MEJORAR")))</f>
        <v>PARA MEJORAR</v>
      </c>
      <c r="AG655" s="79"/>
      <c r="AH655" s="79"/>
      <c r="AI655" s="997"/>
      <c r="AJ655" s="97"/>
      <c r="AK655" s="98"/>
      <c r="AL655" s="98"/>
      <c r="AM655" s="98"/>
      <c r="AN655" s="98"/>
      <c r="AO655" s="99"/>
    </row>
    <row r="656" spans="1:41" ht="39.950000000000003" customHeight="1" thickBot="1" x14ac:dyDescent="0.25">
      <c r="A656" s="983"/>
      <c r="B656" s="984"/>
      <c r="C656" s="1021"/>
      <c r="D656" s="1022"/>
      <c r="E656" s="1023"/>
      <c r="F656" s="1024"/>
      <c r="G656" s="1032"/>
      <c r="H656" s="999"/>
      <c r="I656" s="1025"/>
      <c r="J656" s="1025"/>
      <c r="K656" s="1001"/>
      <c r="L656" s="1002"/>
      <c r="M656" s="1003"/>
      <c r="N656" s="65" t="s">
        <v>48</v>
      </c>
      <c r="O656" s="107">
        <v>0</v>
      </c>
      <c r="P656" s="107">
        <v>0.5</v>
      </c>
      <c r="Q656" s="107">
        <v>0.5</v>
      </c>
      <c r="R656" s="108">
        <v>0</v>
      </c>
      <c r="S656" s="109">
        <f t="shared" ref="S656" si="3007">SUM(O656:O656)*M655</f>
        <v>0</v>
      </c>
      <c r="T656" s="110">
        <f t="shared" ref="T656" si="3008">SUM(P656:P656)*M655</f>
        <v>0.17499999999999999</v>
      </c>
      <c r="U656" s="110">
        <f t="shared" ref="U656" si="3009">SUM(Q656:Q656)*M655</f>
        <v>0.17499999999999999</v>
      </c>
      <c r="V656" s="111">
        <f t="shared" ref="V656" si="3010">SUM(R656:R656)*M655</f>
        <v>0</v>
      </c>
      <c r="W656" s="112">
        <f t="shared" si="2744"/>
        <v>0.17499999999999999</v>
      </c>
      <c r="X656" s="326"/>
      <c r="Y656" s="327"/>
      <c r="Z656" s="327"/>
      <c r="AA656" s="327"/>
      <c r="AB656" s="1012"/>
      <c r="AC656" s="290"/>
      <c r="AD656" s="996"/>
      <c r="AE656" s="78"/>
      <c r="AF656" s="78"/>
      <c r="AG656" s="78"/>
      <c r="AH656" s="79"/>
      <c r="AI656" s="997"/>
      <c r="AJ656" s="97"/>
      <c r="AK656" s="98"/>
      <c r="AL656" s="98"/>
      <c r="AM656" s="98"/>
      <c r="AN656" s="98"/>
      <c r="AO656" s="99"/>
    </row>
    <row r="657" spans="1:41" ht="39.950000000000003" customHeight="1" x14ac:dyDescent="0.2">
      <c r="A657" s="983"/>
      <c r="B657" s="984"/>
      <c r="C657" s="970">
        <v>40</v>
      </c>
      <c r="D657" s="1042" t="s">
        <v>765</v>
      </c>
      <c r="E657" s="972">
        <v>47</v>
      </c>
      <c r="F657" s="973" t="s">
        <v>766</v>
      </c>
      <c r="G657" s="1043" t="s">
        <v>767</v>
      </c>
      <c r="H657" s="975">
        <v>92</v>
      </c>
      <c r="I657" s="1044" t="s">
        <v>768</v>
      </c>
      <c r="J657" s="1044" t="s">
        <v>769</v>
      </c>
      <c r="K657" s="977">
        <v>0.78249999999999997</v>
      </c>
      <c r="L657" s="1071" t="s">
        <v>770</v>
      </c>
      <c r="M657" s="1048">
        <v>0.47499999999999998</v>
      </c>
      <c r="N657" s="36" t="s">
        <v>42</v>
      </c>
      <c r="O657" s="226">
        <v>0.2</v>
      </c>
      <c r="P657" s="195">
        <v>0.4</v>
      </c>
      <c r="Q657" s="195">
        <v>0.7</v>
      </c>
      <c r="R657" s="196">
        <v>1</v>
      </c>
      <c r="S657" s="41">
        <f t="shared" ref="S657" si="3011">SUM(O657:O657)*M657</f>
        <v>9.5000000000000001E-2</v>
      </c>
      <c r="T657" s="42">
        <f t="shared" ref="T657" si="3012">SUM(P657:P657)*M657</f>
        <v>0.19</v>
      </c>
      <c r="U657" s="42">
        <f t="shared" ref="U657" si="3013">SUM(Q657:Q657)*M657</f>
        <v>0.33249999999999996</v>
      </c>
      <c r="V657" s="43">
        <f t="shared" ref="V657" si="3014">SUM(R657:R657)*M657</f>
        <v>0.47499999999999998</v>
      </c>
      <c r="W657" s="44">
        <f t="shared" si="2744"/>
        <v>0.47499999999999998</v>
      </c>
      <c r="X657" s="313">
        <f>S658+S660+S662+S664</f>
        <v>9.5000000000000001E-2</v>
      </c>
      <c r="Y657" s="273">
        <f t="shared" ref="Y657:AB657" si="3015">T658+T660+T662+T664</f>
        <v>0.22500000000000001</v>
      </c>
      <c r="Z657" s="273">
        <f t="shared" si="3015"/>
        <v>0.78249999999999997</v>
      </c>
      <c r="AA657" s="273">
        <f t="shared" si="3015"/>
        <v>0</v>
      </c>
      <c r="AB657" s="1008">
        <f t="shared" si="3015"/>
        <v>0.78249999999999997</v>
      </c>
      <c r="AC657" s="290"/>
      <c r="AD657" s="996"/>
      <c r="AE657" s="51" t="str">
        <f t="shared" ref="AE657" si="3016">+IF(Q658&gt;Q657,"SUPERADA",IF(Q658=Q657,"EQUILIBRADA",IF(Q658&lt;Q657,"PARA MEJORAR")))</f>
        <v>SUPERADA</v>
      </c>
      <c r="AF657" s="51" t="str">
        <f>IF(COUNTIF(AE657:AE664,"PARA MEJORAR")&gt;=1,"PARA MEJORAR","BIEN")</f>
        <v>BIEN</v>
      </c>
      <c r="AG657" s="51" t="str">
        <f>IF(COUNTIF(AF657:AF668,"PARA MEJORAR")&gt;=1,"PARA MEJORAR","BIEN")</f>
        <v>BIEN</v>
      </c>
      <c r="AH657" s="79"/>
      <c r="AI657" s="997"/>
      <c r="AJ657" s="221"/>
      <c r="AK657" s="222"/>
      <c r="AL657" s="222"/>
      <c r="AM657" s="222"/>
      <c r="AN657" s="222"/>
      <c r="AO657" s="223"/>
    </row>
    <row r="658" spans="1:41" ht="39.950000000000003" customHeight="1" thickBot="1" x14ac:dyDescent="0.25">
      <c r="A658" s="983"/>
      <c r="B658" s="984"/>
      <c r="C658" s="985"/>
      <c r="D658" s="1049"/>
      <c r="E658" s="987"/>
      <c r="F658" s="988"/>
      <c r="G658" s="1050"/>
      <c r="H658" s="990"/>
      <c r="I658" s="1051"/>
      <c r="J658" s="1051"/>
      <c r="K658" s="992"/>
      <c r="L658" s="1006"/>
      <c r="M658" s="1055"/>
      <c r="N658" s="65" t="s">
        <v>48</v>
      </c>
      <c r="O658" s="67">
        <v>0.2</v>
      </c>
      <c r="P658" s="67">
        <v>0.4</v>
      </c>
      <c r="Q658" s="67">
        <v>1</v>
      </c>
      <c r="R658" s="96">
        <v>0</v>
      </c>
      <c r="S658" s="68">
        <f t="shared" ref="S658" si="3017">SUM(O658:O658)*M657</f>
        <v>9.5000000000000001E-2</v>
      </c>
      <c r="T658" s="69">
        <f t="shared" ref="T658" si="3018">SUM(P658:P658)*M657</f>
        <v>0.19</v>
      </c>
      <c r="U658" s="69">
        <f t="shared" ref="U658" si="3019">SUM(Q658:Q658)*M657</f>
        <v>0.47499999999999998</v>
      </c>
      <c r="V658" s="70">
        <f t="shared" ref="V658" si="3020">SUM(R658:R658)*M657</f>
        <v>0</v>
      </c>
      <c r="W658" s="71">
        <f t="shared" si="2744"/>
        <v>0.47499999999999998</v>
      </c>
      <c r="X658" s="272"/>
      <c r="Y658" s="287"/>
      <c r="Z658" s="287"/>
      <c r="AA658" s="287"/>
      <c r="AB658" s="1016"/>
      <c r="AC658" s="290"/>
      <c r="AD658" s="996"/>
      <c r="AE658" s="78"/>
      <c r="AF658" s="79"/>
      <c r="AG658" s="79"/>
      <c r="AH658" s="79"/>
      <c r="AI658" s="997"/>
      <c r="AJ658" s="97"/>
      <c r="AK658" s="98"/>
      <c r="AL658" s="98"/>
      <c r="AM658" s="98"/>
      <c r="AN658" s="98"/>
      <c r="AO658" s="99"/>
    </row>
    <row r="659" spans="1:41" ht="39.950000000000003" customHeight="1" x14ac:dyDescent="0.2">
      <c r="A659" s="983"/>
      <c r="B659" s="984"/>
      <c r="C659" s="985"/>
      <c r="D659" s="1049"/>
      <c r="E659" s="987"/>
      <c r="F659" s="988"/>
      <c r="G659" s="1050"/>
      <c r="H659" s="990"/>
      <c r="I659" s="1051"/>
      <c r="J659" s="1051"/>
      <c r="K659" s="992"/>
      <c r="L659" s="993" t="s">
        <v>771</v>
      </c>
      <c r="M659" s="1057">
        <v>0.125</v>
      </c>
      <c r="N659" s="36" t="s">
        <v>42</v>
      </c>
      <c r="O659" s="226">
        <v>0.05</v>
      </c>
      <c r="P659" s="195">
        <v>0.4</v>
      </c>
      <c r="Q659" s="195">
        <v>0.7</v>
      </c>
      <c r="R659" s="196">
        <v>1</v>
      </c>
      <c r="S659" s="88">
        <f t="shared" ref="S659" si="3021">SUM(O659:O659)*M659</f>
        <v>6.2500000000000003E-3</v>
      </c>
      <c r="T659" s="89">
        <f t="shared" ref="T659" si="3022">SUM(P659:P659)*M659</f>
        <v>0.05</v>
      </c>
      <c r="U659" s="89">
        <f t="shared" ref="U659" si="3023">SUM(Q659:Q659)*M659</f>
        <v>8.7499999999999994E-2</v>
      </c>
      <c r="V659" s="90">
        <f t="shared" ref="V659" si="3024">SUM(R659:R659)*M659</f>
        <v>0.125</v>
      </c>
      <c r="W659" s="91">
        <f t="shared" si="2744"/>
        <v>0.125</v>
      </c>
      <c r="X659" s="272"/>
      <c r="Y659" s="287"/>
      <c r="Z659" s="287"/>
      <c r="AA659" s="287"/>
      <c r="AB659" s="1016"/>
      <c r="AC659" s="290"/>
      <c r="AD659" s="996"/>
      <c r="AE659" s="51" t="str">
        <f t="shared" ref="AE659" si="3025">+IF(Q660&gt;Q659,"SUPERADA",IF(Q660=Q659,"EQUILIBRADA",IF(Q660&lt;Q659,"PARA MEJORAR")))</f>
        <v>SUPERADA</v>
      </c>
      <c r="AF659" s="79"/>
      <c r="AG659" s="79"/>
      <c r="AH659" s="79"/>
      <c r="AI659" s="997"/>
      <c r="AJ659" s="97"/>
      <c r="AK659" s="98"/>
      <c r="AL659" s="98"/>
      <c r="AM659" s="98"/>
      <c r="AN659" s="98"/>
      <c r="AO659" s="99"/>
    </row>
    <row r="660" spans="1:41" ht="39.950000000000003" customHeight="1" thickBot="1" x14ac:dyDescent="0.25">
      <c r="A660" s="983"/>
      <c r="B660" s="984"/>
      <c r="C660" s="985"/>
      <c r="D660" s="1049"/>
      <c r="E660" s="987"/>
      <c r="F660" s="988"/>
      <c r="G660" s="1050"/>
      <c r="H660" s="990"/>
      <c r="I660" s="1051"/>
      <c r="J660" s="1051"/>
      <c r="K660" s="992"/>
      <c r="L660" s="993"/>
      <c r="M660" s="1055"/>
      <c r="N660" s="65" t="s">
        <v>48</v>
      </c>
      <c r="O660" s="67">
        <v>0</v>
      </c>
      <c r="P660" s="67">
        <v>0</v>
      </c>
      <c r="Q660" s="67">
        <v>1</v>
      </c>
      <c r="R660" s="96">
        <v>0</v>
      </c>
      <c r="S660" s="68">
        <f t="shared" ref="S660" si="3026">SUM(O660:O660)*M659</f>
        <v>0</v>
      </c>
      <c r="T660" s="69">
        <f t="shared" ref="T660" si="3027">SUM(P660:P660)*M659</f>
        <v>0</v>
      </c>
      <c r="U660" s="69">
        <f t="shared" ref="U660" si="3028">SUM(Q660:Q660)*M659</f>
        <v>0.125</v>
      </c>
      <c r="V660" s="70">
        <f t="shared" ref="V660" si="3029">SUM(R660:R660)*M659</f>
        <v>0</v>
      </c>
      <c r="W660" s="71">
        <f t="shared" si="2744"/>
        <v>0.125</v>
      </c>
      <c r="X660" s="272"/>
      <c r="Y660" s="287"/>
      <c r="Z660" s="287"/>
      <c r="AA660" s="287"/>
      <c r="AB660" s="1016"/>
      <c r="AC660" s="290"/>
      <c r="AD660" s="996"/>
      <c r="AE660" s="78"/>
      <c r="AF660" s="79"/>
      <c r="AG660" s="79"/>
      <c r="AH660" s="79"/>
      <c r="AI660" s="997"/>
      <c r="AJ660" s="97"/>
      <c r="AK660" s="98"/>
      <c r="AL660" s="98"/>
      <c r="AM660" s="98"/>
      <c r="AN660" s="98"/>
      <c r="AO660" s="99"/>
    </row>
    <row r="661" spans="1:41" ht="39.950000000000003" customHeight="1" x14ac:dyDescent="0.2">
      <c r="A661" s="983"/>
      <c r="B661" s="984"/>
      <c r="C661" s="985"/>
      <c r="D661" s="1049"/>
      <c r="E661" s="987"/>
      <c r="F661" s="988"/>
      <c r="G661" s="1050"/>
      <c r="H661" s="990"/>
      <c r="I661" s="1051"/>
      <c r="J661" s="1051"/>
      <c r="K661" s="992"/>
      <c r="L661" s="993" t="s">
        <v>772</v>
      </c>
      <c r="M661" s="1057">
        <v>0.17499999999999999</v>
      </c>
      <c r="N661" s="36" t="s">
        <v>42</v>
      </c>
      <c r="O661" s="226">
        <v>0</v>
      </c>
      <c r="P661" s="195">
        <v>0.2</v>
      </c>
      <c r="Q661" s="195">
        <v>0.4</v>
      </c>
      <c r="R661" s="196">
        <v>1</v>
      </c>
      <c r="S661" s="88">
        <f t="shared" ref="S661" si="3030">SUM(O661:O661)*M661</f>
        <v>0</v>
      </c>
      <c r="T661" s="89">
        <f t="shared" ref="T661" si="3031">SUM(P661:P661)*M661</f>
        <v>3.4999999999999996E-2</v>
      </c>
      <c r="U661" s="89">
        <f t="shared" ref="U661" si="3032">SUM(Q661:Q661)*M661</f>
        <v>6.9999999999999993E-2</v>
      </c>
      <c r="V661" s="90">
        <f t="shared" ref="V661" si="3033">SUM(R661:R661)*M661</f>
        <v>0.17499999999999999</v>
      </c>
      <c r="W661" s="91">
        <f t="shared" si="2744"/>
        <v>0.17499999999999999</v>
      </c>
      <c r="X661" s="272"/>
      <c r="Y661" s="287"/>
      <c r="Z661" s="287"/>
      <c r="AA661" s="287"/>
      <c r="AB661" s="1016"/>
      <c r="AC661" s="290"/>
      <c r="AD661" s="996"/>
      <c r="AE661" s="51" t="str">
        <f t="shared" ref="AE661" si="3034">+IF(Q662&gt;Q661,"SUPERADA",IF(Q662=Q661,"EQUILIBRADA",IF(Q662&lt;Q661,"PARA MEJORAR")))</f>
        <v>EQUILIBRADA</v>
      </c>
      <c r="AF661" s="79"/>
      <c r="AG661" s="79"/>
      <c r="AH661" s="79"/>
      <c r="AI661" s="997"/>
      <c r="AJ661" s="81"/>
      <c r="AK661" s="82"/>
      <c r="AL661" s="82"/>
      <c r="AM661" s="82"/>
      <c r="AN661" s="82"/>
      <c r="AO661" s="83"/>
    </row>
    <row r="662" spans="1:41" ht="39.950000000000003" customHeight="1" thickBot="1" x14ac:dyDescent="0.25">
      <c r="A662" s="983"/>
      <c r="B662" s="984"/>
      <c r="C662" s="985"/>
      <c r="D662" s="1049"/>
      <c r="E662" s="987"/>
      <c r="F662" s="988"/>
      <c r="G662" s="1050"/>
      <c r="H662" s="990"/>
      <c r="I662" s="1051"/>
      <c r="J662" s="1051"/>
      <c r="K662" s="992"/>
      <c r="L662" s="993"/>
      <c r="M662" s="1055"/>
      <c r="N662" s="65" t="s">
        <v>48</v>
      </c>
      <c r="O662" s="67">
        <v>0</v>
      </c>
      <c r="P662" s="67">
        <v>0.2</v>
      </c>
      <c r="Q662" s="67">
        <v>0.4</v>
      </c>
      <c r="R662" s="96">
        <v>0</v>
      </c>
      <c r="S662" s="68">
        <f t="shared" ref="S662" si="3035">SUM(O662:O662)*M661</f>
        <v>0</v>
      </c>
      <c r="T662" s="69">
        <f t="shared" ref="T662" si="3036">SUM(P662:P662)*M661</f>
        <v>3.4999999999999996E-2</v>
      </c>
      <c r="U662" s="69">
        <f t="shared" ref="U662" si="3037">SUM(Q662:Q662)*M661</f>
        <v>6.9999999999999993E-2</v>
      </c>
      <c r="V662" s="70">
        <f t="shared" ref="V662" si="3038">SUM(R662:R662)*M661</f>
        <v>0</v>
      </c>
      <c r="W662" s="71">
        <f t="shared" si="2744"/>
        <v>6.9999999999999993E-2</v>
      </c>
      <c r="X662" s="272"/>
      <c r="Y662" s="287"/>
      <c r="Z662" s="287"/>
      <c r="AA662" s="287"/>
      <c r="AB662" s="1016"/>
      <c r="AC662" s="290"/>
      <c r="AD662" s="996"/>
      <c r="AE662" s="78"/>
      <c r="AF662" s="79"/>
      <c r="AG662" s="79"/>
      <c r="AH662" s="79"/>
      <c r="AI662" s="997"/>
      <c r="AJ662" s="97"/>
      <c r="AK662" s="98"/>
      <c r="AL662" s="98"/>
      <c r="AM662" s="98"/>
      <c r="AN662" s="98"/>
      <c r="AO662" s="99"/>
    </row>
    <row r="663" spans="1:41" ht="39.950000000000003" customHeight="1" x14ac:dyDescent="0.2">
      <c r="A663" s="983"/>
      <c r="B663" s="984"/>
      <c r="C663" s="985"/>
      <c r="D663" s="1049"/>
      <c r="E663" s="987"/>
      <c r="F663" s="988"/>
      <c r="G663" s="1050"/>
      <c r="H663" s="990"/>
      <c r="I663" s="1051"/>
      <c r="J663" s="1051"/>
      <c r="K663" s="992"/>
      <c r="L663" s="1006" t="s">
        <v>773</v>
      </c>
      <c r="M663" s="1057">
        <v>0.22500000000000001</v>
      </c>
      <c r="N663" s="36" t="s">
        <v>42</v>
      </c>
      <c r="O663" s="226">
        <v>0</v>
      </c>
      <c r="P663" s="195">
        <v>0</v>
      </c>
      <c r="Q663" s="195">
        <v>0.5</v>
      </c>
      <c r="R663" s="196">
        <v>1</v>
      </c>
      <c r="S663" s="88">
        <f t="shared" ref="S663" si="3039">SUM(O663:O663)*M663</f>
        <v>0</v>
      </c>
      <c r="T663" s="89">
        <f t="shared" ref="T663" si="3040">SUM(P663:P663)*M663</f>
        <v>0</v>
      </c>
      <c r="U663" s="89">
        <f t="shared" ref="U663" si="3041">SUM(Q663:Q663)*M663</f>
        <v>0.1125</v>
      </c>
      <c r="V663" s="90">
        <f t="shared" ref="V663" si="3042">SUM(R663:R663)*M663</f>
        <v>0.22500000000000001</v>
      </c>
      <c r="W663" s="91">
        <f t="shared" ref="W663:W726" si="3043">MAX(S663:V663)</f>
        <v>0.22500000000000001</v>
      </c>
      <c r="X663" s="272"/>
      <c r="Y663" s="287"/>
      <c r="Z663" s="287"/>
      <c r="AA663" s="287"/>
      <c r="AB663" s="1016"/>
      <c r="AC663" s="290"/>
      <c r="AD663" s="996"/>
      <c r="AE663" s="51" t="str">
        <f t="shared" ref="AE663" si="3044">+IF(Q664&gt;Q663,"SUPERADA",IF(Q664=Q663,"EQUILIBRADA",IF(Q664&lt;Q663,"PARA MEJORAR")))</f>
        <v>EQUILIBRADA</v>
      </c>
      <c r="AF663" s="79"/>
      <c r="AG663" s="79"/>
      <c r="AH663" s="79"/>
      <c r="AI663" s="997"/>
      <c r="AJ663" s="97"/>
      <c r="AK663" s="98"/>
      <c r="AL663" s="98"/>
      <c r="AM663" s="98"/>
      <c r="AN663" s="98"/>
      <c r="AO663" s="99"/>
    </row>
    <row r="664" spans="1:41" ht="39.950000000000003" customHeight="1" thickBot="1" x14ac:dyDescent="0.25">
      <c r="A664" s="983"/>
      <c r="B664" s="984"/>
      <c r="C664" s="985"/>
      <c r="D664" s="1049"/>
      <c r="E664" s="987"/>
      <c r="F664" s="988"/>
      <c r="G664" s="1059"/>
      <c r="H664" s="999"/>
      <c r="I664" s="1060"/>
      <c r="J664" s="1060"/>
      <c r="K664" s="1001"/>
      <c r="L664" s="1010"/>
      <c r="M664" s="1055"/>
      <c r="N664" s="65" t="s">
        <v>48</v>
      </c>
      <c r="O664" s="67">
        <v>0</v>
      </c>
      <c r="P664" s="67">
        <v>0</v>
      </c>
      <c r="Q664" s="67">
        <v>0.5</v>
      </c>
      <c r="R664" s="96">
        <v>0</v>
      </c>
      <c r="S664" s="109">
        <f t="shared" ref="S664" si="3045">SUM(O664:O664)*M663</f>
        <v>0</v>
      </c>
      <c r="T664" s="110">
        <f t="shared" ref="T664" si="3046">SUM(P664:P664)*M663</f>
        <v>0</v>
      </c>
      <c r="U664" s="110">
        <f t="shared" ref="U664" si="3047">SUM(Q664:Q664)*M663</f>
        <v>0.1125</v>
      </c>
      <c r="V664" s="111">
        <f t="shared" ref="V664" si="3048">SUM(R664:R664)*M663</f>
        <v>0</v>
      </c>
      <c r="W664" s="112">
        <f t="shared" si="3043"/>
        <v>0.1125</v>
      </c>
      <c r="X664" s="326"/>
      <c r="Y664" s="327"/>
      <c r="Z664" s="327"/>
      <c r="AA664" s="327"/>
      <c r="AB664" s="1012"/>
      <c r="AC664" s="290"/>
      <c r="AD664" s="996"/>
      <c r="AE664" s="78"/>
      <c r="AF664" s="78"/>
      <c r="AG664" s="79"/>
      <c r="AH664" s="79"/>
      <c r="AI664" s="997"/>
      <c r="AJ664" s="97"/>
      <c r="AK664" s="98"/>
      <c r="AL664" s="98"/>
      <c r="AM664" s="98"/>
      <c r="AN664" s="98"/>
      <c r="AO664" s="99"/>
    </row>
    <row r="665" spans="1:41" ht="39.950000000000003" customHeight="1" x14ac:dyDescent="0.2">
      <c r="A665" s="983"/>
      <c r="B665" s="984"/>
      <c r="C665" s="985"/>
      <c r="D665" s="1049"/>
      <c r="E665" s="987"/>
      <c r="F665" s="988"/>
      <c r="G665" s="1027" t="s">
        <v>774</v>
      </c>
      <c r="H665" s="975">
        <v>93</v>
      </c>
      <c r="I665" s="1044" t="s">
        <v>775</v>
      </c>
      <c r="J665" s="1044" t="s">
        <v>776</v>
      </c>
      <c r="K665" s="977">
        <v>0.8</v>
      </c>
      <c r="L665" s="978" t="s">
        <v>777</v>
      </c>
      <c r="M665" s="979">
        <v>0.5</v>
      </c>
      <c r="N665" s="36" t="s">
        <v>42</v>
      </c>
      <c r="O665" s="38">
        <v>0.1</v>
      </c>
      <c r="P665" s="38">
        <v>0.3</v>
      </c>
      <c r="Q665" s="38">
        <v>0.6</v>
      </c>
      <c r="R665" s="116">
        <v>1</v>
      </c>
      <c r="S665" s="41">
        <f t="shared" ref="S665" si="3049">SUM(O665:O665)*M665</f>
        <v>0.05</v>
      </c>
      <c r="T665" s="42">
        <f t="shared" ref="T665" si="3050">SUM(P665:P665)*M665</f>
        <v>0.15</v>
      </c>
      <c r="U665" s="42">
        <f t="shared" ref="U665" si="3051">SUM(Q665:Q665)*M665</f>
        <v>0.3</v>
      </c>
      <c r="V665" s="43">
        <f t="shared" ref="V665" si="3052">SUM(R665:R665)*M665</f>
        <v>0.5</v>
      </c>
      <c r="W665" s="44">
        <f t="shared" si="3043"/>
        <v>0.5</v>
      </c>
      <c r="X665" s="313">
        <f>+S666+S668</f>
        <v>0.6</v>
      </c>
      <c r="Y665" s="273">
        <f t="shared" ref="Y665:AB665" si="3053">+T666+T668</f>
        <v>0.8</v>
      </c>
      <c r="Z665" s="273">
        <f t="shared" si="3053"/>
        <v>0.8</v>
      </c>
      <c r="AA665" s="273">
        <f t="shared" si="3053"/>
        <v>0</v>
      </c>
      <c r="AB665" s="1008">
        <f t="shared" si="3053"/>
        <v>0.8</v>
      </c>
      <c r="AC665" s="290"/>
      <c r="AD665" s="996"/>
      <c r="AE665" s="51" t="str">
        <f t="shared" ref="AE665" si="3054">+IF(Q666&gt;Q665,"SUPERADA",IF(Q666=Q665,"EQUILIBRADA",IF(Q666&lt;Q665,"PARA MEJORAR")))</f>
        <v>SUPERADA</v>
      </c>
      <c r="AF665" s="79" t="str">
        <f>IF(COUNTIF(AE665:AE668,"PARA MEJORAR")&gt;=1,"PARA MEJORAR","BIEN")</f>
        <v>BIEN</v>
      </c>
      <c r="AG665" s="79"/>
      <c r="AH665" s="79"/>
      <c r="AI665" s="997"/>
      <c r="AJ665" s="97"/>
      <c r="AK665" s="98"/>
      <c r="AL665" s="98"/>
      <c r="AM665" s="98"/>
      <c r="AN665" s="98"/>
      <c r="AO665" s="99"/>
    </row>
    <row r="666" spans="1:41" ht="39.950000000000003" customHeight="1" thickBot="1" x14ac:dyDescent="0.25">
      <c r="A666" s="983"/>
      <c r="B666" s="984"/>
      <c r="C666" s="985"/>
      <c r="D666" s="1049"/>
      <c r="E666" s="987"/>
      <c r="F666" s="988"/>
      <c r="G666" s="1030"/>
      <c r="H666" s="990"/>
      <c r="I666" s="1051"/>
      <c r="J666" s="1051"/>
      <c r="K666" s="992"/>
      <c r="L666" s="993"/>
      <c r="M666" s="994"/>
      <c r="N666" s="65" t="s">
        <v>48</v>
      </c>
      <c r="O666" s="1072">
        <v>0.6</v>
      </c>
      <c r="P666" s="1073">
        <v>1</v>
      </c>
      <c r="Q666" s="1073">
        <v>1</v>
      </c>
      <c r="R666" s="1074">
        <v>0</v>
      </c>
      <c r="S666" s="68">
        <f t="shared" ref="S666" si="3055">SUM(O666:O666)*M665</f>
        <v>0.3</v>
      </c>
      <c r="T666" s="69">
        <f t="shared" ref="T666" si="3056">SUM(P666:P666)*M665</f>
        <v>0.5</v>
      </c>
      <c r="U666" s="69">
        <f t="shared" ref="U666" si="3057">SUM(Q666:Q666)*M665</f>
        <v>0.5</v>
      </c>
      <c r="V666" s="70">
        <f t="shared" ref="V666" si="3058">SUM(R666:R666)*M665</f>
        <v>0</v>
      </c>
      <c r="W666" s="71">
        <f t="shared" si="3043"/>
        <v>0.5</v>
      </c>
      <c r="X666" s="272"/>
      <c r="Y666" s="287"/>
      <c r="Z666" s="287"/>
      <c r="AA666" s="287"/>
      <c r="AB666" s="1016"/>
      <c r="AC666" s="290"/>
      <c r="AD666" s="996"/>
      <c r="AE666" s="78"/>
      <c r="AF666" s="79"/>
      <c r="AG666" s="79"/>
      <c r="AH666" s="79"/>
      <c r="AI666" s="997"/>
      <c r="AJ666" s="97"/>
      <c r="AK666" s="98"/>
      <c r="AL666" s="98"/>
      <c r="AM666" s="98"/>
      <c r="AN666" s="98"/>
      <c r="AO666" s="99"/>
    </row>
    <row r="667" spans="1:41" ht="39.950000000000003" customHeight="1" x14ac:dyDescent="0.2">
      <c r="A667" s="983"/>
      <c r="B667" s="984"/>
      <c r="C667" s="985"/>
      <c r="D667" s="1049"/>
      <c r="E667" s="987"/>
      <c r="F667" s="988"/>
      <c r="G667" s="1030"/>
      <c r="H667" s="990"/>
      <c r="I667" s="1051"/>
      <c r="J667" s="1051"/>
      <c r="K667" s="992"/>
      <c r="L667" s="993" t="s">
        <v>778</v>
      </c>
      <c r="M667" s="994">
        <v>0.5</v>
      </c>
      <c r="N667" s="36" t="s">
        <v>42</v>
      </c>
      <c r="O667" s="85">
        <v>0.1</v>
      </c>
      <c r="P667" s="85">
        <v>0.3</v>
      </c>
      <c r="Q667" s="85">
        <v>0.6</v>
      </c>
      <c r="R667" s="87">
        <v>1</v>
      </c>
      <c r="S667" s="88">
        <f t="shared" ref="S667" si="3059">SUM(O667:O667)*M667</f>
        <v>0.05</v>
      </c>
      <c r="T667" s="89">
        <f t="shared" ref="T667" si="3060">SUM(P667:P667)*M667</f>
        <v>0.15</v>
      </c>
      <c r="U667" s="89">
        <f t="shared" ref="U667" si="3061">SUM(Q667:Q667)*M667</f>
        <v>0.3</v>
      </c>
      <c r="V667" s="90">
        <f t="shared" ref="V667" si="3062">SUM(R667:R667)*M667</f>
        <v>0.5</v>
      </c>
      <c r="W667" s="91">
        <f t="shared" si="3043"/>
        <v>0.5</v>
      </c>
      <c r="X667" s="272"/>
      <c r="Y667" s="287"/>
      <c r="Z667" s="287"/>
      <c r="AA667" s="287"/>
      <c r="AB667" s="1016"/>
      <c r="AC667" s="290"/>
      <c r="AD667" s="996"/>
      <c r="AE667" s="51" t="str">
        <f t="shared" ref="AE667" si="3063">+IF(Q668&gt;Q667,"SUPERADA",IF(Q668=Q667,"EQUILIBRADA",IF(Q668&lt;Q667,"PARA MEJORAR")))</f>
        <v>EQUILIBRADA</v>
      </c>
      <c r="AF667" s="79"/>
      <c r="AG667" s="79"/>
      <c r="AH667" s="79"/>
      <c r="AI667" s="997"/>
      <c r="AJ667" s="221"/>
      <c r="AK667" s="222"/>
      <c r="AL667" s="222"/>
      <c r="AM667" s="222"/>
      <c r="AN667" s="222"/>
      <c r="AO667" s="223"/>
    </row>
    <row r="668" spans="1:41" ht="39.950000000000003" customHeight="1" thickBot="1" x14ac:dyDescent="0.25">
      <c r="A668" s="983"/>
      <c r="B668" s="984"/>
      <c r="C668" s="1021"/>
      <c r="D668" s="1058"/>
      <c r="E668" s="1023"/>
      <c r="F668" s="1024"/>
      <c r="G668" s="1030"/>
      <c r="H668" s="990"/>
      <c r="I668" s="1051"/>
      <c r="J668" s="1051"/>
      <c r="K668" s="992"/>
      <c r="L668" s="1002"/>
      <c r="M668" s="1003"/>
      <c r="N668" s="65" t="s">
        <v>48</v>
      </c>
      <c r="O668" s="388">
        <v>0.6</v>
      </c>
      <c r="P668" s="257">
        <v>0.6</v>
      </c>
      <c r="Q668" s="257">
        <v>0.6</v>
      </c>
      <c r="R668" s="258">
        <v>0</v>
      </c>
      <c r="S668" s="109">
        <f t="shared" ref="S668" si="3064">SUM(O668:O668)*M667</f>
        <v>0.3</v>
      </c>
      <c r="T668" s="110">
        <f t="shared" ref="T668" si="3065">SUM(P668:P668)*M667</f>
        <v>0.3</v>
      </c>
      <c r="U668" s="110">
        <f t="shared" ref="U668" si="3066">SUM(Q668:Q668)*M667</f>
        <v>0.3</v>
      </c>
      <c r="V668" s="111">
        <f t="shared" ref="V668" si="3067">SUM(R668:R668)*M667</f>
        <v>0</v>
      </c>
      <c r="W668" s="112">
        <f t="shared" si="3043"/>
        <v>0.3</v>
      </c>
      <c r="X668" s="272"/>
      <c r="Y668" s="287"/>
      <c r="Z668" s="287"/>
      <c r="AA668" s="287"/>
      <c r="AB668" s="1016"/>
      <c r="AC668" s="290"/>
      <c r="AD668" s="996"/>
      <c r="AE668" s="78"/>
      <c r="AF668" s="78"/>
      <c r="AG668" s="78"/>
      <c r="AH668" s="79"/>
      <c r="AI668" s="997"/>
      <c r="AJ668" s="97"/>
      <c r="AK668" s="98"/>
      <c r="AL668" s="98"/>
      <c r="AM668" s="98"/>
      <c r="AN668" s="98"/>
      <c r="AO668" s="99"/>
    </row>
    <row r="669" spans="1:41" ht="39.950000000000003" customHeight="1" x14ac:dyDescent="0.2">
      <c r="A669" s="983"/>
      <c r="B669" s="984"/>
      <c r="C669" s="970">
        <v>41</v>
      </c>
      <c r="D669" s="971" t="s">
        <v>779</v>
      </c>
      <c r="E669" s="972">
        <v>48</v>
      </c>
      <c r="F669" s="973" t="s">
        <v>780</v>
      </c>
      <c r="G669" s="1075" t="s">
        <v>781</v>
      </c>
      <c r="H669" s="1076">
        <v>94</v>
      </c>
      <c r="I669" s="1077" t="s">
        <v>782</v>
      </c>
      <c r="J669" s="1077" t="s">
        <v>783</v>
      </c>
      <c r="K669" s="1046">
        <v>0.63200000000000001</v>
      </c>
      <c r="L669" s="1078" t="s">
        <v>784</v>
      </c>
      <c r="M669" s="979">
        <v>0.1</v>
      </c>
      <c r="N669" s="36" t="s">
        <v>42</v>
      </c>
      <c r="O669" s="1079">
        <v>0.1</v>
      </c>
      <c r="P669" s="1080">
        <v>0.2</v>
      </c>
      <c r="Q669" s="1080">
        <v>0.7</v>
      </c>
      <c r="R669" s="1081">
        <v>1</v>
      </c>
      <c r="S669" s="41">
        <f t="shared" ref="S669" si="3068">SUM(O669:O669)*M669</f>
        <v>1.0000000000000002E-2</v>
      </c>
      <c r="T669" s="42">
        <f t="shared" ref="T669" si="3069">SUM(P669:P669)*M669</f>
        <v>2.0000000000000004E-2</v>
      </c>
      <c r="U669" s="42">
        <f t="shared" ref="U669" si="3070">SUM(Q669:Q669)*M669</f>
        <v>6.9999999999999993E-2</v>
      </c>
      <c r="V669" s="43">
        <f t="shared" ref="V669" si="3071">SUM(R669:R669)*M669</f>
        <v>0.1</v>
      </c>
      <c r="W669" s="44">
        <f t="shared" si="3043"/>
        <v>0.1</v>
      </c>
      <c r="X669" s="313">
        <f>S670+S672+S674+S676+S678+S680+S682+S684</f>
        <v>0.11000000000000001</v>
      </c>
      <c r="Y669" s="273">
        <f t="shared" ref="Y669:AB669" si="3072">T670+T672+T674+T676+T678+T680+T682+T684</f>
        <v>0.25</v>
      </c>
      <c r="Z669" s="273">
        <f t="shared" si="3072"/>
        <v>0.6319999999999999</v>
      </c>
      <c r="AA669" s="273">
        <f t="shared" si="3072"/>
        <v>0</v>
      </c>
      <c r="AB669" s="1008">
        <f t="shared" si="3072"/>
        <v>0.6319999999999999</v>
      </c>
      <c r="AC669" s="290"/>
      <c r="AD669" s="969" t="s">
        <v>785</v>
      </c>
      <c r="AE669" s="51" t="str">
        <f t="shared" ref="AE669" si="3073">+IF(Q670&gt;Q669,"SUPERADA",IF(Q670=Q669,"EQUILIBRADA",IF(Q670&lt;Q669,"PARA MEJORAR")))</f>
        <v>EQUILIBRADA</v>
      </c>
      <c r="AF669" s="51" t="str">
        <f>IF(COUNTIF(AE669:AE684,"PARA MEJORAR")&gt;=1,"PARA MEJORAR","BIEN")</f>
        <v>PARA MEJORAR</v>
      </c>
      <c r="AG669" s="51" t="str">
        <f>IF(COUNTIF(AF669:AF684,"PARA MEJORAR")&gt;=1,"PARA MEJORAR","BIEN")</f>
        <v>PARA MEJORAR</v>
      </c>
      <c r="AH669" s="79"/>
      <c r="AI669" s="997"/>
      <c r="AJ669" s="97"/>
      <c r="AK669" s="98"/>
      <c r="AL669" s="98"/>
      <c r="AM669" s="98"/>
      <c r="AN669" s="98"/>
      <c r="AO669" s="99"/>
    </row>
    <row r="670" spans="1:41" ht="39.950000000000003" customHeight="1" thickBot="1" x14ac:dyDescent="0.25">
      <c r="A670" s="983"/>
      <c r="B670" s="984"/>
      <c r="C670" s="985"/>
      <c r="D670" s="986"/>
      <c r="E670" s="987"/>
      <c r="F670" s="988"/>
      <c r="G670" s="1082"/>
      <c r="H670" s="1083"/>
      <c r="I670" s="1084"/>
      <c r="J670" s="1084"/>
      <c r="K670" s="1053"/>
      <c r="L670" s="1085"/>
      <c r="M670" s="994"/>
      <c r="N670" s="65" t="s">
        <v>48</v>
      </c>
      <c r="O670" s="1086">
        <v>0.1</v>
      </c>
      <c r="P670" s="1087">
        <v>0.3</v>
      </c>
      <c r="Q670" s="1087">
        <v>0.7</v>
      </c>
      <c r="R670" s="1088">
        <v>0</v>
      </c>
      <c r="S670" s="68">
        <f t="shared" ref="S670" si="3074">SUM(O670:O670)*M669</f>
        <v>1.0000000000000002E-2</v>
      </c>
      <c r="T670" s="69">
        <f t="shared" ref="T670" si="3075">SUM(P670:P670)*M669</f>
        <v>0.03</v>
      </c>
      <c r="U670" s="69">
        <f t="shared" ref="U670" si="3076">SUM(Q670:Q670)*M669</f>
        <v>6.9999999999999993E-2</v>
      </c>
      <c r="V670" s="70">
        <f t="shared" ref="V670" si="3077">SUM(R670:R670)*M669</f>
        <v>0</v>
      </c>
      <c r="W670" s="71">
        <f t="shared" si="3043"/>
        <v>6.9999999999999993E-2</v>
      </c>
      <c r="X670" s="272"/>
      <c r="Y670" s="287"/>
      <c r="Z670" s="287"/>
      <c r="AA670" s="287"/>
      <c r="AB670" s="1016"/>
      <c r="AC670" s="290"/>
      <c r="AD670" s="984"/>
      <c r="AE670" s="78"/>
      <c r="AF670" s="79"/>
      <c r="AG670" s="79"/>
      <c r="AH670" s="79"/>
      <c r="AI670" s="997"/>
      <c r="AJ670" s="97"/>
      <c r="AK670" s="98"/>
      <c r="AL670" s="98"/>
      <c r="AM670" s="98"/>
      <c r="AN670" s="98"/>
      <c r="AO670" s="99"/>
    </row>
    <row r="671" spans="1:41" ht="39.950000000000003" customHeight="1" x14ac:dyDescent="0.2">
      <c r="A671" s="983"/>
      <c r="B671" s="984"/>
      <c r="C671" s="985"/>
      <c r="D671" s="986"/>
      <c r="E671" s="987"/>
      <c r="F671" s="988"/>
      <c r="G671" s="1082"/>
      <c r="H671" s="1083"/>
      <c r="I671" s="1084"/>
      <c r="J671" s="1084"/>
      <c r="K671" s="1053"/>
      <c r="L671" s="1056" t="s">
        <v>786</v>
      </c>
      <c r="M671" s="979">
        <v>0.1</v>
      </c>
      <c r="N671" s="36" t="s">
        <v>42</v>
      </c>
      <c r="O671" s="1079">
        <v>0.1</v>
      </c>
      <c r="P671" s="1080">
        <v>0.2</v>
      </c>
      <c r="Q671" s="1080">
        <v>0.7</v>
      </c>
      <c r="R671" s="1081">
        <v>1</v>
      </c>
      <c r="S671" s="88">
        <f t="shared" ref="S671" si="3078">SUM(O671:O671)*M671</f>
        <v>1.0000000000000002E-2</v>
      </c>
      <c r="T671" s="89">
        <f t="shared" ref="T671" si="3079">SUM(P671:P671)*M671</f>
        <v>2.0000000000000004E-2</v>
      </c>
      <c r="U671" s="89">
        <f t="shared" ref="U671" si="3080">SUM(Q671:Q671)*M671</f>
        <v>6.9999999999999993E-2</v>
      </c>
      <c r="V671" s="90">
        <f t="shared" ref="V671" si="3081">SUM(R671:R671)*M671</f>
        <v>0.1</v>
      </c>
      <c r="W671" s="91">
        <f t="shared" si="3043"/>
        <v>0.1</v>
      </c>
      <c r="X671" s="272"/>
      <c r="Y671" s="287"/>
      <c r="Z671" s="287"/>
      <c r="AA671" s="287"/>
      <c r="AB671" s="1016"/>
      <c r="AC671" s="290"/>
      <c r="AD671" s="984"/>
      <c r="AE671" s="51" t="str">
        <f t="shared" ref="AE671" si="3082">+IF(Q672&gt;Q671,"SUPERADA",IF(Q672=Q671,"EQUILIBRADA",IF(Q672&lt;Q671,"PARA MEJORAR")))</f>
        <v>EQUILIBRADA</v>
      </c>
      <c r="AF671" s="79"/>
      <c r="AG671" s="79"/>
      <c r="AH671" s="79"/>
      <c r="AI671" s="997"/>
      <c r="AJ671" s="97"/>
      <c r="AK671" s="98"/>
      <c r="AL671" s="98"/>
      <c r="AM671" s="98"/>
      <c r="AN671" s="98"/>
      <c r="AO671" s="99"/>
    </row>
    <row r="672" spans="1:41" ht="39.950000000000003" customHeight="1" thickBot="1" x14ac:dyDescent="0.25">
      <c r="A672" s="983"/>
      <c r="B672" s="984"/>
      <c r="C672" s="985"/>
      <c r="D672" s="986"/>
      <c r="E672" s="987"/>
      <c r="F672" s="988"/>
      <c r="G672" s="1082"/>
      <c r="H672" s="1083"/>
      <c r="I672" s="1084"/>
      <c r="J672" s="1084"/>
      <c r="K672" s="1053"/>
      <c r="L672" s="1054"/>
      <c r="M672" s="994"/>
      <c r="N672" s="65" t="s">
        <v>48</v>
      </c>
      <c r="O672" s="1086">
        <v>0.1</v>
      </c>
      <c r="P672" s="1087">
        <v>0.3</v>
      </c>
      <c r="Q672" s="1087">
        <v>0.7</v>
      </c>
      <c r="R672" s="1088">
        <v>0</v>
      </c>
      <c r="S672" s="68">
        <f t="shared" ref="S672" si="3083">SUM(O672:O672)*M671</f>
        <v>1.0000000000000002E-2</v>
      </c>
      <c r="T672" s="69">
        <f t="shared" ref="T672" si="3084">SUM(P672:P672)*M671</f>
        <v>0.03</v>
      </c>
      <c r="U672" s="69">
        <f t="shared" ref="U672" si="3085">SUM(Q672:Q672)*M671</f>
        <v>6.9999999999999993E-2</v>
      </c>
      <c r="V672" s="70">
        <f t="shared" ref="V672" si="3086">SUM(R672:R672)*M671</f>
        <v>0</v>
      </c>
      <c r="W672" s="71">
        <f t="shared" si="3043"/>
        <v>6.9999999999999993E-2</v>
      </c>
      <c r="X672" s="272"/>
      <c r="Y672" s="287"/>
      <c r="Z672" s="287"/>
      <c r="AA672" s="287"/>
      <c r="AB672" s="1016"/>
      <c r="AC672" s="290"/>
      <c r="AD672" s="984"/>
      <c r="AE672" s="78"/>
      <c r="AF672" s="79"/>
      <c r="AG672" s="79"/>
      <c r="AH672" s="79"/>
      <c r="AI672" s="997"/>
      <c r="AJ672" s="97"/>
      <c r="AK672" s="98"/>
      <c r="AL672" s="98"/>
      <c r="AM672" s="98"/>
      <c r="AN672" s="98"/>
      <c r="AO672" s="99"/>
    </row>
    <row r="673" spans="1:41" ht="39.950000000000003" customHeight="1" x14ac:dyDescent="0.2">
      <c r="A673" s="983"/>
      <c r="B673" s="984"/>
      <c r="C673" s="985"/>
      <c r="D673" s="986"/>
      <c r="E673" s="987"/>
      <c r="F673" s="988"/>
      <c r="G673" s="1082"/>
      <c r="H673" s="1083"/>
      <c r="I673" s="1084"/>
      <c r="J673" s="1084"/>
      <c r="K673" s="1053"/>
      <c r="L673" s="1056" t="s">
        <v>787</v>
      </c>
      <c r="M673" s="1089">
        <v>0.05</v>
      </c>
      <c r="N673" s="36" t="s">
        <v>42</v>
      </c>
      <c r="O673" s="1079">
        <v>0.1</v>
      </c>
      <c r="P673" s="1080">
        <v>0.2</v>
      </c>
      <c r="Q673" s="1080">
        <v>0.7</v>
      </c>
      <c r="R673" s="1081">
        <v>1</v>
      </c>
      <c r="S673" s="88">
        <f t="shared" ref="S673" si="3087">SUM(O673:O673)*M673</f>
        <v>5.000000000000001E-3</v>
      </c>
      <c r="T673" s="89">
        <f t="shared" ref="T673" si="3088">SUM(P673:P673)*M673</f>
        <v>1.0000000000000002E-2</v>
      </c>
      <c r="U673" s="89">
        <f t="shared" ref="U673" si="3089">SUM(Q673:Q673)*M673</f>
        <v>3.4999999999999996E-2</v>
      </c>
      <c r="V673" s="90">
        <f t="shared" ref="V673" si="3090">SUM(R673:R673)*M673</f>
        <v>0.05</v>
      </c>
      <c r="W673" s="91">
        <f t="shared" si="3043"/>
        <v>0.05</v>
      </c>
      <c r="X673" s="272"/>
      <c r="Y673" s="287"/>
      <c r="Z673" s="287"/>
      <c r="AA673" s="287"/>
      <c r="AB673" s="1016"/>
      <c r="AC673" s="290"/>
      <c r="AD673" s="984"/>
      <c r="AE673" s="51" t="str">
        <f t="shared" ref="AE673" si="3091">+IF(Q674&gt;Q673,"SUPERADA",IF(Q674=Q673,"EQUILIBRADA",IF(Q674&lt;Q673,"PARA MEJORAR")))</f>
        <v>PARA MEJORAR</v>
      </c>
      <c r="AF673" s="79"/>
      <c r="AG673" s="79"/>
      <c r="AH673" s="79"/>
      <c r="AI673" s="997"/>
      <c r="AJ673" s="97"/>
      <c r="AK673" s="98"/>
      <c r="AL673" s="98"/>
      <c r="AM673" s="98"/>
      <c r="AN673" s="98"/>
      <c r="AO673" s="99"/>
    </row>
    <row r="674" spans="1:41" ht="39.950000000000003" customHeight="1" thickBot="1" x14ac:dyDescent="0.25">
      <c r="A674" s="983"/>
      <c r="B674" s="984"/>
      <c r="C674" s="985"/>
      <c r="D674" s="986"/>
      <c r="E674" s="987"/>
      <c r="F674" s="988"/>
      <c r="G674" s="1082"/>
      <c r="H674" s="1083"/>
      <c r="I674" s="1084"/>
      <c r="J674" s="1084"/>
      <c r="K674" s="1053"/>
      <c r="L674" s="1054"/>
      <c r="M674" s="1090"/>
      <c r="N674" s="65" t="s">
        <v>48</v>
      </c>
      <c r="O674" s="1086">
        <v>0</v>
      </c>
      <c r="P674" s="1087">
        <v>0</v>
      </c>
      <c r="Q674" s="1087">
        <v>0.52</v>
      </c>
      <c r="R674" s="1088">
        <v>0</v>
      </c>
      <c r="S674" s="68">
        <f t="shared" ref="S674" si="3092">SUM(O674:O674)*M673</f>
        <v>0</v>
      </c>
      <c r="T674" s="69">
        <f t="shared" ref="T674" si="3093">SUM(P674:P674)*M673</f>
        <v>0</v>
      </c>
      <c r="U674" s="69">
        <f t="shared" ref="U674" si="3094">SUM(Q674:Q674)*M673</f>
        <v>2.6000000000000002E-2</v>
      </c>
      <c r="V674" s="70">
        <f t="shared" ref="V674" si="3095">SUM(R674:R674)*M673</f>
        <v>0</v>
      </c>
      <c r="W674" s="71">
        <f t="shared" si="3043"/>
        <v>2.6000000000000002E-2</v>
      </c>
      <c r="X674" s="272"/>
      <c r="Y674" s="287"/>
      <c r="Z674" s="287"/>
      <c r="AA674" s="287"/>
      <c r="AB674" s="1016"/>
      <c r="AC674" s="290"/>
      <c r="AD674" s="984"/>
      <c r="AE674" s="78"/>
      <c r="AF674" s="79"/>
      <c r="AG674" s="79"/>
      <c r="AH674" s="79"/>
      <c r="AI674" s="997"/>
      <c r="AJ674" s="97"/>
      <c r="AK674" s="98"/>
      <c r="AL674" s="98"/>
      <c r="AM674" s="98"/>
      <c r="AN674" s="98"/>
      <c r="AO674" s="99"/>
    </row>
    <row r="675" spans="1:41" ht="39.950000000000003" customHeight="1" x14ac:dyDescent="0.2">
      <c r="A675" s="983"/>
      <c r="B675" s="984"/>
      <c r="C675" s="985"/>
      <c r="D675" s="986"/>
      <c r="E675" s="987"/>
      <c r="F675" s="988"/>
      <c r="G675" s="1082"/>
      <c r="H675" s="1083"/>
      <c r="I675" s="1084"/>
      <c r="J675" s="1084"/>
      <c r="K675" s="1053"/>
      <c r="L675" s="1056" t="s">
        <v>788</v>
      </c>
      <c r="M675" s="1089">
        <v>0.05</v>
      </c>
      <c r="N675" s="36" t="s">
        <v>42</v>
      </c>
      <c r="O675" s="1079">
        <v>0.1</v>
      </c>
      <c r="P675" s="1080">
        <v>0.2</v>
      </c>
      <c r="Q675" s="1080">
        <v>0.7</v>
      </c>
      <c r="R675" s="1081">
        <v>1</v>
      </c>
      <c r="S675" s="88">
        <f t="shared" ref="S675" si="3096">SUM(O675:O675)*M675</f>
        <v>5.000000000000001E-3</v>
      </c>
      <c r="T675" s="89">
        <f t="shared" ref="T675" si="3097">SUM(P675:P675)*M675</f>
        <v>1.0000000000000002E-2</v>
      </c>
      <c r="U675" s="89">
        <f t="shared" ref="U675" si="3098">SUM(Q675:Q675)*M675</f>
        <v>3.4999999999999996E-2</v>
      </c>
      <c r="V675" s="90">
        <f t="shared" ref="V675" si="3099">SUM(R675:R675)*M675</f>
        <v>0.05</v>
      </c>
      <c r="W675" s="91">
        <f t="shared" si="3043"/>
        <v>0.05</v>
      </c>
      <c r="X675" s="272"/>
      <c r="Y675" s="287"/>
      <c r="Z675" s="287"/>
      <c r="AA675" s="287"/>
      <c r="AB675" s="1016"/>
      <c r="AC675" s="290"/>
      <c r="AD675" s="984"/>
      <c r="AE675" s="51" t="str">
        <f t="shared" ref="AE675" si="3100">+IF(Q676&gt;Q675,"SUPERADA",IF(Q676=Q675,"EQUILIBRADA",IF(Q676&lt;Q675,"PARA MEJORAR")))</f>
        <v>PARA MEJORAR</v>
      </c>
      <c r="AF675" s="79"/>
      <c r="AG675" s="79"/>
      <c r="AH675" s="79"/>
      <c r="AI675" s="997"/>
      <c r="AJ675" s="97"/>
      <c r="AK675" s="98"/>
      <c r="AL675" s="98"/>
      <c r="AM675" s="98"/>
      <c r="AN675" s="98"/>
      <c r="AO675" s="99"/>
    </row>
    <row r="676" spans="1:41" ht="39.950000000000003" customHeight="1" thickBot="1" x14ac:dyDescent="0.25">
      <c r="A676" s="983"/>
      <c r="B676" s="984"/>
      <c r="C676" s="985"/>
      <c r="D676" s="986"/>
      <c r="E676" s="987"/>
      <c r="F676" s="988"/>
      <c r="G676" s="1082"/>
      <c r="H676" s="1083"/>
      <c r="I676" s="1084"/>
      <c r="J676" s="1084"/>
      <c r="K676" s="1053"/>
      <c r="L676" s="1054"/>
      <c r="M676" s="1090"/>
      <c r="N676" s="65" t="s">
        <v>48</v>
      </c>
      <c r="O676" s="1086">
        <v>0</v>
      </c>
      <c r="P676" s="1087">
        <v>0</v>
      </c>
      <c r="Q676" s="1087">
        <v>0.52</v>
      </c>
      <c r="R676" s="1088">
        <v>0</v>
      </c>
      <c r="S676" s="68">
        <f t="shared" ref="S676" si="3101">SUM(O676:O676)*M675</f>
        <v>0</v>
      </c>
      <c r="T676" s="69">
        <f t="shared" ref="T676" si="3102">SUM(P676:P676)*M675</f>
        <v>0</v>
      </c>
      <c r="U676" s="69">
        <f t="shared" ref="U676" si="3103">SUM(Q676:Q676)*M675</f>
        <v>2.6000000000000002E-2</v>
      </c>
      <c r="V676" s="70">
        <f t="shared" ref="V676" si="3104">SUM(R676:R676)*M675</f>
        <v>0</v>
      </c>
      <c r="W676" s="71">
        <f t="shared" si="3043"/>
        <v>2.6000000000000002E-2</v>
      </c>
      <c r="X676" s="272"/>
      <c r="Y676" s="287"/>
      <c r="Z676" s="287"/>
      <c r="AA676" s="287"/>
      <c r="AB676" s="1016"/>
      <c r="AC676" s="290"/>
      <c r="AD676" s="984"/>
      <c r="AE676" s="78"/>
      <c r="AF676" s="79"/>
      <c r="AG676" s="79"/>
      <c r="AH676" s="79"/>
      <c r="AI676" s="997"/>
      <c r="AJ676" s="97"/>
      <c r="AK676" s="98"/>
      <c r="AL676" s="98"/>
      <c r="AM676" s="98"/>
      <c r="AN676" s="98"/>
      <c r="AO676" s="99"/>
    </row>
    <row r="677" spans="1:41" ht="39.950000000000003" customHeight="1" x14ac:dyDescent="0.2">
      <c r="A677" s="983"/>
      <c r="B677" s="984"/>
      <c r="C677" s="985"/>
      <c r="D677" s="986"/>
      <c r="E677" s="987"/>
      <c r="F677" s="988"/>
      <c r="G677" s="1082"/>
      <c r="H677" s="1083"/>
      <c r="I677" s="1084"/>
      <c r="J677" s="1084"/>
      <c r="K677" s="1053"/>
      <c r="L677" s="1056" t="s">
        <v>789</v>
      </c>
      <c r="M677" s="1089">
        <v>0.2</v>
      </c>
      <c r="N677" s="36" t="s">
        <v>42</v>
      </c>
      <c r="O677" s="1079">
        <v>0.1</v>
      </c>
      <c r="P677" s="1080">
        <v>0.3</v>
      </c>
      <c r="Q677" s="1080">
        <v>0.6</v>
      </c>
      <c r="R677" s="1081">
        <v>1</v>
      </c>
      <c r="S677" s="88">
        <f t="shared" ref="S677" si="3105">SUM(O677:O677)*M677</f>
        <v>2.0000000000000004E-2</v>
      </c>
      <c r="T677" s="89">
        <f t="shared" ref="T677" si="3106">SUM(P677:P677)*M677</f>
        <v>0.06</v>
      </c>
      <c r="U677" s="89">
        <f t="shared" ref="U677" si="3107">SUM(Q677:Q677)*M677</f>
        <v>0.12</v>
      </c>
      <c r="V677" s="90">
        <f t="shared" ref="V677" si="3108">SUM(R677:R677)*M677</f>
        <v>0.2</v>
      </c>
      <c r="W677" s="91">
        <f t="shared" si="3043"/>
        <v>0.2</v>
      </c>
      <c r="X677" s="272"/>
      <c r="Y677" s="287"/>
      <c r="Z677" s="287"/>
      <c r="AA677" s="287"/>
      <c r="AB677" s="1016"/>
      <c r="AC677" s="290"/>
      <c r="AD677" s="984"/>
      <c r="AE677" s="51" t="str">
        <f t="shared" ref="AE677" si="3109">+IF(Q678&gt;Q677,"SUPERADA",IF(Q678=Q677,"EQUILIBRADA",IF(Q678&lt;Q677,"PARA MEJORAR")))</f>
        <v>EQUILIBRADA</v>
      </c>
      <c r="AF677" s="79"/>
      <c r="AG677" s="79"/>
      <c r="AH677" s="79"/>
      <c r="AI677" s="997"/>
      <c r="AJ677" s="97"/>
      <c r="AK677" s="98"/>
      <c r="AL677" s="98"/>
      <c r="AM677" s="98"/>
      <c r="AN677" s="98"/>
      <c r="AO677" s="99"/>
    </row>
    <row r="678" spans="1:41" ht="39.950000000000003" customHeight="1" thickBot="1" x14ac:dyDescent="0.25">
      <c r="A678" s="983"/>
      <c r="B678" s="984"/>
      <c r="C678" s="985"/>
      <c r="D678" s="986"/>
      <c r="E678" s="987"/>
      <c r="F678" s="988"/>
      <c r="G678" s="1082"/>
      <c r="H678" s="1083"/>
      <c r="I678" s="1084"/>
      <c r="J678" s="1084"/>
      <c r="K678" s="1053"/>
      <c r="L678" s="1054"/>
      <c r="M678" s="1090"/>
      <c r="N678" s="65" t="s">
        <v>48</v>
      </c>
      <c r="O678" s="1086">
        <v>0.1</v>
      </c>
      <c r="P678" s="1087">
        <v>0.3</v>
      </c>
      <c r="Q678" s="1087">
        <v>0.6</v>
      </c>
      <c r="R678" s="1088">
        <v>0</v>
      </c>
      <c r="S678" s="68">
        <f t="shared" ref="S678" si="3110">SUM(O678:O678)*M677</f>
        <v>2.0000000000000004E-2</v>
      </c>
      <c r="T678" s="69">
        <f t="shared" ref="T678" si="3111">SUM(P678:P678)*M677</f>
        <v>0.06</v>
      </c>
      <c r="U678" s="69">
        <f t="shared" ref="U678" si="3112">SUM(Q678:Q678)*M677</f>
        <v>0.12</v>
      </c>
      <c r="V678" s="70">
        <f t="shared" ref="V678" si="3113">SUM(R678:R678)*M677</f>
        <v>0</v>
      </c>
      <c r="W678" s="71">
        <f t="shared" si="3043"/>
        <v>0.12</v>
      </c>
      <c r="X678" s="272"/>
      <c r="Y678" s="287"/>
      <c r="Z678" s="287"/>
      <c r="AA678" s="287"/>
      <c r="AB678" s="1016"/>
      <c r="AC678" s="290"/>
      <c r="AD678" s="984"/>
      <c r="AE678" s="78"/>
      <c r="AF678" s="79"/>
      <c r="AG678" s="79"/>
      <c r="AH678" s="79"/>
      <c r="AI678" s="997"/>
      <c r="AJ678" s="97"/>
      <c r="AK678" s="98"/>
      <c r="AL678" s="98"/>
      <c r="AM678" s="98"/>
      <c r="AN678" s="98"/>
      <c r="AO678" s="99"/>
    </row>
    <row r="679" spans="1:41" ht="39.950000000000003" customHeight="1" x14ac:dyDescent="0.2">
      <c r="A679" s="983"/>
      <c r="B679" s="984"/>
      <c r="C679" s="985"/>
      <c r="D679" s="986"/>
      <c r="E679" s="987"/>
      <c r="F679" s="988"/>
      <c r="G679" s="1082"/>
      <c r="H679" s="1083"/>
      <c r="I679" s="1084"/>
      <c r="J679" s="1084"/>
      <c r="K679" s="1053"/>
      <c r="L679" s="1056" t="s">
        <v>790</v>
      </c>
      <c r="M679" s="1089">
        <v>0.1</v>
      </c>
      <c r="N679" s="36" t="s">
        <v>42</v>
      </c>
      <c r="O679" s="1079">
        <v>0.1</v>
      </c>
      <c r="P679" s="1080">
        <v>0.3</v>
      </c>
      <c r="Q679" s="1080">
        <v>0.6</v>
      </c>
      <c r="R679" s="1081">
        <v>1</v>
      </c>
      <c r="S679" s="88">
        <f t="shared" ref="S679" si="3114">SUM(O679:O679)*M679</f>
        <v>1.0000000000000002E-2</v>
      </c>
      <c r="T679" s="89">
        <f t="shared" ref="T679" si="3115">SUM(P679:P679)*M679</f>
        <v>0.03</v>
      </c>
      <c r="U679" s="89">
        <f t="shared" ref="U679" si="3116">SUM(Q679:Q679)*M679</f>
        <v>0.06</v>
      </c>
      <c r="V679" s="90">
        <f t="shared" ref="V679" si="3117">SUM(R679:R679)*M679</f>
        <v>0.1</v>
      </c>
      <c r="W679" s="91">
        <f t="shared" si="3043"/>
        <v>0.1</v>
      </c>
      <c r="X679" s="272"/>
      <c r="Y679" s="287"/>
      <c r="Z679" s="287"/>
      <c r="AA679" s="287"/>
      <c r="AB679" s="1016"/>
      <c r="AC679" s="290"/>
      <c r="AD679" s="984"/>
      <c r="AE679" s="51" t="str">
        <f t="shared" ref="AE679" si="3118">+IF(Q680&gt;Q679,"SUPERADA",IF(Q680=Q679,"EQUILIBRADA",IF(Q680&lt;Q679,"PARA MEJORAR")))</f>
        <v>EQUILIBRADA</v>
      </c>
      <c r="AF679" s="79"/>
      <c r="AG679" s="79"/>
      <c r="AH679" s="79"/>
      <c r="AI679" s="997"/>
      <c r="AJ679" s="97"/>
      <c r="AK679" s="98"/>
      <c r="AL679" s="98"/>
      <c r="AM679" s="98"/>
      <c r="AN679" s="98"/>
      <c r="AO679" s="99"/>
    </row>
    <row r="680" spans="1:41" ht="39.950000000000003" customHeight="1" thickBot="1" x14ac:dyDescent="0.25">
      <c r="A680" s="983"/>
      <c r="B680" s="984"/>
      <c r="C680" s="985"/>
      <c r="D680" s="986"/>
      <c r="E680" s="987"/>
      <c r="F680" s="988"/>
      <c r="G680" s="1082"/>
      <c r="H680" s="1083"/>
      <c r="I680" s="1084"/>
      <c r="J680" s="1084"/>
      <c r="K680" s="1053"/>
      <c r="L680" s="1054"/>
      <c r="M680" s="1090"/>
      <c r="N680" s="65" t="s">
        <v>48</v>
      </c>
      <c r="O680" s="1086">
        <v>0.1</v>
      </c>
      <c r="P680" s="1087">
        <v>0.3</v>
      </c>
      <c r="Q680" s="1087">
        <v>0.6</v>
      </c>
      <c r="R680" s="1088">
        <v>0</v>
      </c>
      <c r="S680" s="68">
        <f t="shared" ref="S680" si="3119">SUM(O680:O680)*M679</f>
        <v>1.0000000000000002E-2</v>
      </c>
      <c r="T680" s="69">
        <f t="shared" ref="T680" si="3120">SUM(P680:P680)*M679</f>
        <v>0.03</v>
      </c>
      <c r="U680" s="69">
        <f t="shared" ref="U680" si="3121">SUM(Q680:Q680)*M679</f>
        <v>0.06</v>
      </c>
      <c r="V680" s="70">
        <f t="shared" ref="V680" si="3122">SUM(R680:R680)*M679</f>
        <v>0</v>
      </c>
      <c r="W680" s="71">
        <f t="shared" si="3043"/>
        <v>0.06</v>
      </c>
      <c r="X680" s="272"/>
      <c r="Y680" s="287"/>
      <c r="Z680" s="287"/>
      <c r="AA680" s="287"/>
      <c r="AB680" s="1016"/>
      <c r="AC680" s="290"/>
      <c r="AD680" s="984"/>
      <c r="AE680" s="78"/>
      <c r="AF680" s="79"/>
      <c r="AG680" s="79"/>
      <c r="AH680" s="79"/>
      <c r="AI680" s="997"/>
      <c r="AJ680" s="97"/>
      <c r="AK680" s="98"/>
      <c r="AL680" s="98"/>
      <c r="AM680" s="98"/>
      <c r="AN680" s="98"/>
      <c r="AO680" s="99"/>
    </row>
    <row r="681" spans="1:41" ht="39.950000000000003" customHeight="1" x14ac:dyDescent="0.2">
      <c r="A681" s="983"/>
      <c r="B681" s="984"/>
      <c r="C681" s="985"/>
      <c r="D681" s="986"/>
      <c r="E681" s="987"/>
      <c r="F681" s="988"/>
      <c r="G681" s="1082"/>
      <c r="H681" s="1083"/>
      <c r="I681" s="1084"/>
      <c r="J681" s="1084"/>
      <c r="K681" s="1053"/>
      <c r="L681" s="1085" t="s">
        <v>791</v>
      </c>
      <c r="M681" s="994">
        <v>0.2</v>
      </c>
      <c r="N681" s="36" t="s">
        <v>42</v>
      </c>
      <c r="O681" s="1079">
        <v>0.1</v>
      </c>
      <c r="P681" s="1080">
        <v>0.3</v>
      </c>
      <c r="Q681" s="1080">
        <v>0.6</v>
      </c>
      <c r="R681" s="1081">
        <v>1</v>
      </c>
      <c r="S681" s="88">
        <f t="shared" ref="S681" si="3123">SUM(O681:O681)*M681</f>
        <v>2.0000000000000004E-2</v>
      </c>
      <c r="T681" s="89">
        <f t="shared" ref="T681" si="3124">SUM(P681:P681)*M681</f>
        <v>0.06</v>
      </c>
      <c r="U681" s="89">
        <f t="shared" ref="U681" si="3125">SUM(Q681:Q681)*M681</f>
        <v>0.12</v>
      </c>
      <c r="V681" s="90">
        <f t="shared" ref="V681" si="3126">SUM(R681:R681)*M681</f>
        <v>0.2</v>
      </c>
      <c r="W681" s="91">
        <f t="shared" si="3043"/>
        <v>0.2</v>
      </c>
      <c r="X681" s="272"/>
      <c r="Y681" s="287"/>
      <c r="Z681" s="287"/>
      <c r="AA681" s="287"/>
      <c r="AB681" s="1016"/>
      <c r="AC681" s="290"/>
      <c r="AD681" s="984"/>
      <c r="AE681" s="51" t="str">
        <f t="shared" ref="AE681" si="3127">+IF(Q682&gt;Q681,"SUPERADA",IF(Q682=Q681,"EQUILIBRADA",IF(Q682&lt;Q681,"PARA MEJORAR")))</f>
        <v>EQUILIBRADA</v>
      </c>
      <c r="AF681" s="79"/>
      <c r="AG681" s="79"/>
      <c r="AH681" s="79"/>
      <c r="AI681" s="997"/>
      <c r="AJ681" s="97"/>
      <c r="AK681" s="98"/>
      <c r="AL681" s="98"/>
      <c r="AM681" s="98"/>
      <c r="AN681" s="98"/>
      <c r="AO681" s="99"/>
    </row>
    <row r="682" spans="1:41" ht="39.950000000000003" customHeight="1" thickBot="1" x14ac:dyDescent="0.25">
      <c r="A682" s="983"/>
      <c r="B682" s="984"/>
      <c r="C682" s="985"/>
      <c r="D682" s="986"/>
      <c r="E682" s="987"/>
      <c r="F682" s="988"/>
      <c r="G682" s="1082"/>
      <c r="H682" s="1083"/>
      <c r="I682" s="1084"/>
      <c r="J682" s="1084"/>
      <c r="K682" s="1053"/>
      <c r="L682" s="1085"/>
      <c r="M682" s="994"/>
      <c r="N682" s="65" t="s">
        <v>48</v>
      </c>
      <c r="O682" s="1086">
        <v>0.1</v>
      </c>
      <c r="P682" s="1087">
        <v>0.3</v>
      </c>
      <c r="Q682" s="1087">
        <v>0.6</v>
      </c>
      <c r="R682" s="1088">
        <v>0</v>
      </c>
      <c r="S682" s="68">
        <f t="shared" ref="S682" si="3128">SUM(O682:O682)*M681</f>
        <v>2.0000000000000004E-2</v>
      </c>
      <c r="T682" s="69">
        <f t="shared" ref="T682" si="3129">SUM(P682:P682)*M681</f>
        <v>0.06</v>
      </c>
      <c r="U682" s="69">
        <f t="shared" ref="U682" si="3130">SUM(Q682:Q682)*M681</f>
        <v>0.12</v>
      </c>
      <c r="V682" s="70">
        <f t="shared" ref="V682" si="3131">SUM(R682:R682)*M681</f>
        <v>0</v>
      </c>
      <c r="W682" s="71">
        <f t="shared" si="3043"/>
        <v>0.12</v>
      </c>
      <c r="X682" s="272"/>
      <c r="Y682" s="287"/>
      <c r="Z682" s="287"/>
      <c r="AA682" s="287"/>
      <c r="AB682" s="1016"/>
      <c r="AC682" s="290"/>
      <c r="AD682" s="984"/>
      <c r="AE682" s="78"/>
      <c r="AF682" s="79"/>
      <c r="AG682" s="79"/>
      <c r="AH682" s="79"/>
      <c r="AI682" s="997"/>
      <c r="AJ682" s="97"/>
      <c r="AK682" s="98"/>
      <c r="AL682" s="98"/>
      <c r="AM682" s="98"/>
      <c r="AN682" s="98"/>
      <c r="AO682" s="99"/>
    </row>
    <row r="683" spans="1:41" ht="39.950000000000003" customHeight="1" x14ac:dyDescent="0.2">
      <c r="A683" s="983"/>
      <c r="B683" s="984"/>
      <c r="C683" s="985"/>
      <c r="D683" s="986"/>
      <c r="E683" s="987"/>
      <c r="F683" s="988"/>
      <c r="G683" s="1082"/>
      <c r="H683" s="1083"/>
      <c r="I683" s="1084"/>
      <c r="J683" s="1084"/>
      <c r="K683" s="1053"/>
      <c r="L683" s="1085" t="s">
        <v>792</v>
      </c>
      <c r="M683" s="994">
        <v>0.2</v>
      </c>
      <c r="N683" s="36" t="s">
        <v>42</v>
      </c>
      <c r="O683" s="1079">
        <v>0.1</v>
      </c>
      <c r="P683" s="1080">
        <v>0.2</v>
      </c>
      <c r="Q683" s="1080">
        <v>0.7</v>
      </c>
      <c r="R683" s="1081">
        <v>1</v>
      </c>
      <c r="S683" s="88">
        <f t="shared" ref="S683" si="3132">SUM(O683:O683)*M683</f>
        <v>2.0000000000000004E-2</v>
      </c>
      <c r="T683" s="89">
        <f t="shared" ref="T683" si="3133">SUM(P683:P683)*M683</f>
        <v>4.0000000000000008E-2</v>
      </c>
      <c r="U683" s="89">
        <f t="shared" ref="U683" si="3134">SUM(Q683:Q683)*M683</f>
        <v>0.13999999999999999</v>
      </c>
      <c r="V683" s="90">
        <f t="shared" ref="V683" si="3135">SUM(R683:R683)*M683</f>
        <v>0.2</v>
      </c>
      <c r="W683" s="91">
        <f t="shared" si="3043"/>
        <v>0.2</v>
      </c>
      <c r="X683" s="272"/>
      <c r="Y683" s="287"/>
      <c r="Z683" s="287"/>
      <c r="AA683" s="287"/>
      <c r="AB683" s="1016"/>
      <c r="AC683" s="290"/>
      <c r="AD683" s="984"/>
      <c r="AE683" s="51" t="str">
        <f t="shared" ref="AE683" si="3136">+IF(Q684&gt;Q683,"SUPERADA",IF(Q684=Q683,"EQUILIBRADA",IF(Q684&lt;Q683,"PARA MEJORAR")))</f>
        <v>EQUILIBRADA</v>
      </c>
      <c r="AF683" s="79"/>
      <c r="AG683" s="79"/>
      <c r="AH683" s="79"/>
      <c r="AI683" s="997"/>
      <c r="AJ683" s="81"/>
      <c r="AK683" s="82"/>
      <c r="AL683" s="82"/>
      <c r="AM683" s="82"/>
      <c r="AN683" s="82"/>
      <c r="AO683" s="83"/>
    </row>
    <row r="684" spans="1:41" ht="39.950000000000003" customHeight="1" thickBot="1" x14ac:dyDescent="0.25">
      <c r="A684" s="983"/>
      <c r="B684" s="984"/>
      <c r="C684" s="1021"/>
      <c r="D684" s="1022"/>
      <c r="E684" s="1023"/>
      <c r="F684" s="1024"/>
      <c r="G684" s="1091"/>
      <c r="H684" s="1092"/>
      <c r="I684" s="1093"/>
      <c r="J684" s="1093"/>
      <c r="K684" s="1062"/>
      <c r="L684" s="1094"/>
      <c r="M684" s="1003"/>
      <c r="N684" s="65" t="s">
        <v>48</v>
      </c>
      <c r="O684" s="107">
        <v>0.2</v>
      </c>
      <c r="P684" s="107">
        <v>0.2</v>
      </c>
      <c r="Q684" s="107">
        <v>0.7</v>
      </c>
      <c r="R684" s="108">
        <v>0</v>
      </c>
      <c r="S684" s="109">
        <f t="shared" ref="S684" si="3137">SUM(O684:O684)*M683</f>
        <v>4.0000000000000008E-2</v>
      </c>
      <c r="T684" s="110">
        <f t="shared" ref="T684" si="3138">SUM(P684:P684)*M683</f>
        <v>4.0000000000000008E-2</v>
      </c>
      <c r="U684" s="110">
        <f t="shared" ref="U684" si="3139">SUM(Q684:Q684)*M683</f>
        <v>0.13999999999999999</v>
      </c>
      <c r="V684" s="111">
        <f t="shared" ref="V684" si="3140">SUM(R684:R684)*M683</f>
        <v>0</v>
      </c>
      <c r="W684" s="112">
        <f t="shared" si="3043"/>
        <v>0.13999999999999999</v>
      </c>
      <c r="X684" s="326"/>
      <c r="Y684" s="327"/>
      <c r="Z684" s="327"/>
      <c r="AA684" s="327"/>
      <c r="AB684" s="1012"/>
      <c r="AC684" s="290"/>
      <c r="AD684" s="1095"/>
      <c r="AE684" s="78"/>
      <c r="AF684" s="78"/>
      <c r="AG684" s="78"/>
      <c r="AH684" s="79"/>
      <c r="AI684" s="997"/>
      <c r="AJ684" s="97"/>
      <c r="AK684" s="98"/>
      <c r="AL684" s="98"/>
      <c r="AM684" s="98"/>
      <c r="AN684" s="98"/>
      <c r="AO684" s="99"/>
    </row>
    <row r="685" spans="1:41" ht="39.950000000000003" customHeight="1" x14ac:dyDescent="0.2">
      <c r="A685" s="983"/>
      <c r="B685" s="984"/>
      <c r="C685" s="970">
        <v>42</v>
      </c>
      <c r="D685" s="971" t="s">
        <v>793</v>
      </c>
      <c r="E685" s="972">
        <v>49</v>
      </c>
      <c r="F685" s="1026" t="s">
        <v>794</v>
      </c>
      <c r="G685" s="1033" t="s">
        <v>795</v>
      </c>
      <c r="H685" s="975">
        <v>95</v>
      </c>
      <c r="I685" s="1028" t="s">
        <v>796</v>
      </c>
      <c r="J685" s="1028" t="s">
        <v>797</v>
      </c>
      <c r="K685" s="977">
        <v>1</v>
      </c>
      <c r="L685" s="978" t="s">
        <v>798</v>
      </c>
      <c r="M685" s="979">
        <v>0.6</v>
      </c>
      <c r="N685" s="36" t="s">
        <v>42</v>
      </c>
      <c r="O685" s="38">
        <v>0.1</v>
      </c>
      <c r="P685" s="38">
        <v>0.3</v>
      </c>
      <c r="Q685" s="38">
        <v>0.6</v>
      </c>
      <c r="R685" s="116">
        <v>1</v>
      </c>
      <c r="S685" s="41">
        <f t="shared" ref="S685" si="3141">SUM(O685:O685)*M685</f>
        <v>0.06</v>
      </c>
      <c r="T685" s="42">
        <f t="shared" ref="T685" si="3142">SUM(P685:P685)*M685</f>
        <v>0.18</v>
      </c>
      <c r="U685" s="42">
        <f t="shared" ref="U685" si="3143">SUM(Q685:Q685)*M685</f>
        <v>0.36</v>
      </c>
      <c r="V685" s="43">
        <f t="shared" ref="V685" si="3144">SUM(R685:R685)*M685</f>
        <v>0.6</v>
      </c>
      <c r="W685" s="44">
        <f t="shared" si="3043"/>
        <v>0.6</v>
      </c>
      <c r="X685" s="313">
        <f>+S686+S688+S690</f>
        <v>0.56000000000000005</v>
      </c>
      <c r="Y685" s="273">
        <f t="shared" ref="Y685:AB685" si="3145">+T686+T688+T690</f>
        <v>0.90000000000000013</v>
      </c>
      <c r="Z685" s="273">
        <f t="shared" si="3145"/>
        <v>1</v>
      </c>
      <c r="AA685" s="273">
        <f t="shared" si="3145"/>
        <v>0</v>
      </c>
      <c r="AB685" s="1008">
        <f t="shared" si="3145"/>
        <v>1</v>
      </c>
      <c r="AC685" s="290"/>
      <c r="AD685" s="984" t="s">
        <v>799</v>
      </c>
      <c r="AE685" s="51" t="str">
        <f t="shared" ref="AE685" si="3146">+IF(Q686&gt;Q685,"SUPERADA",IF(Q686=Q685,"EQUILIBRADA",IF(Q686&lt;Q685,"PARA MEJORAR")))</f>
        <v>SUPERADA</v>
      </c>
      <c r="AF685" s="51" t="str">
        <f>IF(COUNTIF(AE685:AE690,"PARA MEJORAR")&gt;=1,"PARA MEJORAR","BIEN")</f>
        <v>BIEN</v>
      </c>
      <c r="AG685" s="51" t="str">
        <f>IF(COUNTIF(AF685:AF690,"PARA MEJORAR")&gt;=1,"PARA MEJORAR","BIEN")</f>
        <v>BIEN</v>
      </c>
      <c r="AH685" s="79"/>
      <c r="AI685" s="997"/>
      <c r="AJ685" s="97"/>
      <c r="AK685" s="98"/>
      <c r="AL685" s="98"/>
      <c r="AM685" s="98"/>
      <c r="AN685" s="98"/>
      <c r="AO685" s="99"/>
    </row>
    <row r="686" spans="1:41" ht="39.950000000000003" customHeight="1" thickBot="1" x14ac:dyDescent="0.25">
      <c r="A686" s="983"/>
      <c r="B686" s="984"/>
      <c r="C686" s="985"/>
      <c r="D686" s="986"/>
      <c r="E686" s="987"/>
      <c r="F686" s="1029"/>
      <c r="G686" s="1036"/>
      <c r="H686" s="990"/>
      <c r="I686" s="1020"/>
      <c r="J686" s="1020"/>
      <c r="K686" s="992"/>
      <c r="L686" s="993"/>
      <c r="M686" s="994"/>
      <c r="N686" s="65" t="s">
        <v>48</v>
      </c>
      <c r="O686" s="464">
        <v>0.6</v>
      </c>
      <c r="P686" s="302">
        <v>0.9</v>
      </c>
      <c r="Q686" s="302">
        <v>1</v>
      </c>
      <c r="R686" s="303">
        <v>0</v>
      </c>
      <c r="S686" s="68">
        <f t="shared" ref="S686" si="3147">SUM(O686:O686)*M685</f>
        <v>0.36</v>
      </c>
      <c r="T686" s="69">
        <f t="shared" ref="T686" si="3148">SUM(P686:P686)*M685</f>
        <v>0.54</v>
      </c>
      <c r="U686" s="69">
        <f t="shared" ref="U686" si="3149">SUM(Q686:Q686)*M685</f>
        <v>0.6</v>
      </c>
      <c r="V686" s="70">
        <f t="shared" ref="V686" si="3150">SUM(R686:R686)*M685</f>
        <v>0</v>
      </c>
      <c r="W686" s="71">
        <f t="shared" si="3043"/>
        <v>0.6</v>
      </c>
      <c r="X686" s="272"/>
      <c r="Y686" s="287"/>
      <c r="Z686" s="287"/>
      <c r="AA686" s="287"/>
      <c r="AB686" s="1016"/>
      <c r="AC686" s="290"/>
      <c r="AD686" s="984"/>
      <c r="AE686" s="78"/>
      <c r="AF686" s="79"/>
      <c r="AG686" s="79"/>
      <c r="AH686" s="79"/>
      <c r="AI686" s="997"/>
      <c r="AJ686" s="97"/>
      <c r="AK686" s="98"/>
      <c r="AL686" s="98"/>
      <c r="AM686" s="98"/>
      <c r="AN686" s="98"/>
      <c r="AO686" s="99"/>
    </row>
    <row r="687" spans="1:41" ht="39.950000000000003" customHeight="1" x14ac:dyDescent="0.2">
      <c r="A687" s="983"/>
      <c r="B687" s="984"/>
      <c r="C687" s="985"/>
      <c r="D687" s="986"/>
      <c r="E687" s="987"/>
      <c r="F687" s="1029"/>
      <c r="G687" s="1036"/>
      <c r="H687" s="990"/>
      <c r="I687" s="1020"/>
      <c r="J687" s="1020"/>
      <c r="K687" s="992"/>
      <c r="L687" s="993" t="s">
        <v>800</v>
      </c>
      <c r="M687" s="994">
        <v>0.2</v>
      </c>
      <c r="N687" s="36" t="s">
        <v>42</v>
      </c>
      <c r="O687" s="85">
        <v>0.1</v>
      </c>
      <c r="P687" s="85">
        <v>0.3</v>
      </c>
      <c r="Q687" s="85">
        <v>0.6</v>
      </c>
      <c r="R687" s="87">
        <v>1</v>
      </c>
      <c r="S687" s="88">
        <f t="shared" ref="S687" si="3151">SUM(O687:O687)*M687</f>
        <v>2.0000000000000004E-2</v>
      </c>
      <c r="T687" s="89">
        <f t="shared" ref="T687" si="3152">SUM(P687:P687)*M687</f>
        <v>0.06</v>
      </c>
      <c r="U687" s="89">
        <f t="shared" ref="U687" si="3153">SUM(Q687:Q687)*M687</f>
        <v>0.12</v>
      </c>
      <c r="V687" s="90">
        <f t="shared" ref="V687" si="3154">SUM(R687:R687)*M687</f>
        <v>0.2</v>
      </c>
      <c r="W687" s="91">
        <f t="shared" si="3043"/>
        <v>0.2</v>
      </c>
      <c r="X687" s="272"/>
      <c r="Y687" s="287"/>
      <c r="Z687" s="287"/>
      <c r="AA687" s="287"/>
      <c r="AB687" s="1016"/>
      <c r="AC687" s="290"/>
      <c r="AD687" s="984"/>
      <c r="AE687" s="51" t="str">
        <f t="shared" ref="AE687" si="3155">+IF(Q688&gt;Q687,"SUPERADA",IF(Q688=Q687,"EQUILIBRADA",IF(Q688&lt;Q687,"PARA MEJORAR")))</f>
        <v>SUPERADA</v>
      </c>
      <c r="AF687" s="79"/>
      <c r="AG687" s="79"/>
      <c r="AH687" s="79"/>
      <c r="AI687" s="997"/>
      <c r="AJ687" s="97"/>
      <c r="AK687" s="98"/>
      <c r="AL687" s="98"/>
      <c r="AM687" s="98"/>
      <c r="AN687" s="98"/>
      <c r="AO687" s="99"/>
    </row>
    <row r="688" spans="1:41" ht="39.950000000000003" customHeight="1" thickBot="1" x14ac:dyDescent="0.25">
      <c r="A688" s="983"/>
      <c r="B688" s="984"/>
      <c r="C688" s="985"/>
      <c r="D688" s="986"/>
      <c r="E688" s="987"/>
      <c r="F688" s="1029"/>
      <c r="G688" s="1036"/>
      <c r="H688" s="990"/>
      <c r="I688" s="1020"/>
      <c r="J688" s="1020"/>
      <c r="K688" s="992"/>
      <c r="L688" s="993"/>
      <c r="M688" s="994"/>
      <c r="N688" s="65" t="s">
        <v>48</v>
      </c>
      <c r="O688" s="464">
        <v>0.6</v>
      </c>
      <c r="P688" s="302">
        <v>0.9</v>
      </c>
      <c r="Q688" s="302">
        <v>1</v>
      </c>
      <c r="R688" s="303">
        <v>0</v>
      </c>
      <c r="S688" s="68">
        <f t="shared" ref="S688" si="3156">SUM(O688:O688)*M687</f>
        <v>0.12</v>
      </c>
      <c r="T688" s="69">
        <f t="shared" ref="T688" si="3157">SUM(P688:P688)*M687</f>
        <v>0.18000000000000002</v>
      </c>
      <c r="U688" s="69">
        <f t="shared" ref="U688" si="3158">SUM(Q688:Q688)*M687</f>
        <v>0.2</v>
      </c>
      <c r="V688" s="70">
        <f t="shared" ref="V688" si="3159">SUM(R688:R688)*M687</f>
        <v>0</v>
      </c>
      <c r="W688" s="71">
        <f t="shared" si="3043"/>
        <v>0.2</v>
      </c>
      <c r="X688" s="272"/>
      <c r="Y688" s="287"/>
      <c r="Z688" s="287"/>
      <c r="AA688" s="287"/>
      <c r="AB688" s="1016"/>
      <c r="AC688" s="290"/>
      <c r="AD688" s="984"/>
      <c r="AE688" s="78"/>
      <c r="AF688" s="79"/>
      <c r="AG688" s="79"/>
      <c r="AH688" s="79"/>
      <c r="AI688" s="997"/>
      <c r="AJ688" s="97"/>
      <c r="AK688" s="98"/>
      <c r="AL688" s="98"/>
      <c r="AM688" s="98"/>
      <c r="AN688" s="98"/>
      <c r="AO688" s="99"/>
    </row>
    <row r="689" spans="1:41" ht="39.950000000000003" customHeight="1" x14ac:dyDescent="0.2">
      <c r="A689" s="983"/>
      <c r="B689" s="984"/>
      <c r="C689" s="985"/>
      <c r="D689" s="986"/>
      <c r="E689" s="987"/>
      <c r="F689" s="1029"/>
      <c r="G689" s="1036"/>
      <c r="H689" s="990"/>
      <c r="I689" s="1020"/>
      <c r="J689" s="1020"/>
      <c r="K689" s="992"/>
      <c r="L689" s="993" t="s">
        <v>801</v>
      </c>
      <c r="M689" s="994">
        <v>0.2</v>
      </c>
      <c r="N689" s="36" t="s">
        <v>42</v>
      </c>
      <c r="O689" s="85">
        <v>0.1</v>
      </c>
      <c r="P689" s="85">
        <v>0.3</v>
      </c>
      <c r="Q689" s="85">
        <v>0.6</v>
      </c>
      <c r="R689" s="87">
        <v>1</v>
      </c>
      <c r="S689" s="88">
        <f t="shared" ref="S689" si="3160">SUM(O689:O689)*M689</f>
        <v>2.0000000000000004E-2</v>
      </c>
      <c r="T689" s="89">
        <f t="shared" ref="T689" si="3161">SUM(P689:P689)*M689</f>
        <v>0.06</v>
      </c>
      <c r="U689" s="89">
        <f t="shared" ref="U689" si="3162">SUM(Q689:Q689)*M689</f>
        <v>0.12</v>
      </c>
      <c r="V689" s="90">
        <f t="shared" ref="V689" si="3163">SUM(R689:R689)*M689</f>
        <v>0.2</v>
      </c>
      <c r="W689" s="91">
        <f t="shared" si="3043"/>
        <v>0.2</v>
      </c>
      <c r="X689" s="272"/>
      <c r="Y689" s="287"/>
      <c r="Z689" s="287"/>
      <c r="AA689" s="287"/>
      <c r="AB689" s="1016"/>
      <c r="AC689" s="290"/>
      <c r="AD689" s="984"/>
      <c r="AE689" s="51" t="str">
        <f t="shared" ref="AE689" si="3164">+IF(Q690&gt;Q689,"SUPERADA",IF(Q690=Q689,"EQUILIBRADA",IF(Q690&lt;Q689,"PARA MEJORAR")))</f>
        <v>SUPERADA</v>
      </c>
      <c r="AF689" s="79"/>
      <c r="AG689" s="79"/>
      <c r="AH689" s="79"/>
      <c r="AI689" s="997"/>
      <c r="AJ689" s="97"/>
      <c r="AK689" s="98"/>
      <c r="AL689" s="98"/>
      <c r="AM689" s="98"/>
      <c r="AN689" s="98"/>
      <c r="AO689" s="99"/>
    </row>
    <row r="690" spans="1:41" ht="39.950000000000003" customHeight="1" thickBot="1" x14ac:dyDescent="0.25">
      <c r="A690" s="983"/>
      <c r="B690" s="984"/>
      <c r="C690" s="1021"/>
      <c r="D690" s="1022"/>
      <c r="E690" s="1023"/>
      <c r="F690" s="1031"/>
      <c r="G690" s="1040"/>
      <c r="H690" s="999"/>
      <c r="I690" s="1025"/>
      <c r="J690" s="1025"/>
      <c r="K690" s="1001"/>
      <c r="L690" s="1002"/>
      <c r="M690" s="1003"/>
      <c r="N690" s="65" t="s">
        <v>48</v>
      </c>
      <c r="O690" s="107">
        <v>0.4</v>
      </c>
      <c r="P690" s="107">
        <v>0.9</v>
      </c>
      <c r="Q690" s="107">
        <v>1</v>
      </c>
      <c r="R690" s="108">
        <v>0</v>
      </c>
      <c r="S690" s="109">
        <f t="shared" ref="S690" si="3165">SUM(O690:O690)*M689</f>
        <v>8.0000000000000016E-2</v>
      </c>
      <c r="T690" s="110">
        <f t="shared" ref="T690" si="3166">SUM(P690:P690)*M689</f>
        <v>0.18000000000000002</v>
      </c>
      <c r="U690" s="110">
        <f t="shared" ref="U690" si="3167">SUM(Q690:Q690)*M689</f>
        <v>0.2</v>
      </c>
      <c r="V690" s="111">
        <f t="shared" ref="V690" si="3168">SUM(R690:R690)*M689</f>
        <v>0</v>
      </c>
      <c r="W690" s="112">
        <f t="shared" si="3043"/>
        <v>0.2</v>
      </c>
      <c r="X690" s="326"/>
      <c r="Y690" s="327"/>
      <c r="Z690" s="327"/>
      <c r="AA690" s="327"/>
      <c r="AB690" s="1012"/>
      <c r="AC690" s="290"/>
      <c r="AD690" s="1095"/>
      <c r="AE690" s="78"/>
      <c r="AF690" s="78"/>
      <c r="AG690" s="78"/>
      <c r="AH690" s="79"/>
      <c r="AI690" s="997"/>
      <c r="AJ690" s="97"/>
      <c r="AK690" s="98"/>
      <c r="AL690" s="98"/>
      <c r="AM690" s="98"/>
      <c r="AN690" s="98"/>
      <c r="AO690" s="99"/>
    </row>
    <row r="691" spans="1:41" ht="39.950000000000003" customHeight="1" x14ac:dyDescent="0.2">
      <c r="A691" s="983"/>
      <c r="B691" s="984"/>
      <c r="C691" s="970">
        <v>43</v>
      </c>
      <c r="D691" s="971" t="s">
        <v>802</v>
      </c>
      <c r="E691" s="972">
        <v>50</v>
      </c>
      <c r="F691" s="973" t="s">
        <v>803</v>
      </c>
      <c r="G691" s="1096" t="s">
        <v>803</v>
      </c>
      <c r="H691" s="975">
        <v>96</v>
      </c>
      <c r="I691" s="1097" t="s">
        <v>804</v>
      </c>
      <c r="J691" s="1097" t="s">
        <v>805</v>
      </c>
      <c r="K691" s="977">
        <v>0.7</v>
      </c>
      <c r="L691" s="978" t="s">
        <v>806</v>
      </c>
      <c r="M691" s="979">
        <v>0.25</v>
      </c>
      <c r="N691" s="36" t="s">
        <v>42</v>
      </c>
      <c r="O691" s="38">
        <v>0.1</v>
      </c>
      <c r="P691" s="38">
        <v>0.4</v>
      </c>
      <c r="Q691" s="38">
        <v>0.7</v>
      </c>
      <c r="R691" s="116">
        <v>1</v>
      </c>
      <c r="S691" s="41">
        <f t="shared" ref="S691" si="3169">SUM(O691:O691)*M691</f>
        <v>2.5000000000000001E-2</v>
      </c>
      <c r="T691" s="42">
        <f t="shared" ref="T691" si="3170">SUM(P691:P691)*M691</f>
        <v>0.1</v>
      </c>
      <c r="U691" s="42">
        <f t="shared" ref="U691" si="3171">SUM(Q691:Q691)*M691</f>
        <v>0.17499999999999999</v>
      </c>
      <c r="V691" s="43">
        <f t="shared" ref="V691" si="3172">SUM(R691:R691)*M691</f>
        <v>0.25</v>
      </c>
      <c r="W691" s="44">
        <f t="shared" si="3043"/>
        <v>0.25</v>
      </c>
      <c r="X691" s="313">
        <f>+S692+S694+S696+S698</f>
        <v>3.7500000000000006E-2</v>
      </c>
      <c r="Y691" s="273">
        <f t="shared" ref="Y691:AB691" si="3173">+T692+T694+T696+T698</f>
        <v>0.4</v>
      </c>
      <c r="Z691" s="273">
        <f t="shared" si="3173"/>
        <v>0.7</v>
      </c>
      <c r="AA691" s="273">
        <f t="shared" si="3173"/>
        <v>0</v>
      </c>
      <c r="AB691" s="1008">
        <f t="shared" si="3173"/>
        <v>0.7</v>
      </c>
      <c r="AC691" s="290"/>
      <c r="AD691" s="969" t="s">
        <v>807</v>
      </c>
      <c r="AE691" s="51" t="str">
        <f t="shared" ref="AE691" si="3174">+IF(Q692&gt;Q691,"SUPERADA",IF(Q692=Q691,"EQUILIBRADA",IF(Q692&lt;Q691,"PARA MEJORAR")))</f>
        <v>EQUILIBRADA</v>
      </c>
      <c r="AF691" s="51" t="str">
        <f>IF(COUNTIF(AE691:AE698,"PARA MEJORAR")&gt;=1,"PARA MEJORAR","BIEN")</f>
        <v>BIEN</v>
      </c>
      <c r="AG691" s="51" t="str">
        <f>IF(COUNTIF(AF691:AF698,"PARA MEJORAR")&gt;=1,"PARA MEJORAR","BIEN")</f>
        <v>BIEN</v>
      </c>
      <c r="AH691" s="79"/>
      <c r="AI691" s="997"/>
      <c r="AJ691" s="81"/>
      <c r="AK691" s="82"/>
      <c r="AL691" s="82"/>
      <c r="AM691" s="82"/>
      <c r="AN691" s="82"/>
      <c r="AO691" s="83"/>
    </row>
    <row r="692" spans="1:41" ht="39.950000000000003" customHeight="1" thickBot="1" x14ac:dyDescent="0.25">
      <c r="A692" s="983"/>
      <c r="B692" s="984"/>
      <c r="C692" s="985"/>
      <c r="D692" s="986"/>
      <c r="E692" s="987"/>
      <c r="F692" s="988"/>
      <c r="G692" s="1098"/>
      <c r="H692" s="990"/>
      <c r="I692" s="1099"/>
      <c r="J692" s="1099"/>
      <c r="K692" s="992"/>
      <c r="L692" s="993"/>
      <c r="M692" s="994"/>
      <c r="N692" s="65" t="s">
        <v>48</v>
      </c>
      <c r="O692" s="67">
        <v>0.1</v>
      </c>
      <c r="P692" s="67">
        <v>0.4</v>
      </c>
      <c r="Q692" s="67">
        <v>0.7</v>
      </c>
      <c r="R692" s="96">
        <v>0</v>
      </c>
      <c r="S692" s="68">
        <f t="shared" ref="S692" si="3175">SUM(O692:O692)*M691</f>
        <v>2.5000000000000001E-2</v>
      </c>
      <c r="T692" s="69">
        <f t="shared" ref="T692" si="3176">SUM(P692:P692)*M691</f>
        <v>0.1</v>
      </c>
      <c r="U692" s="69">
        <f t="shared" ref="U692" si="3177">SUM(Q692:Q692)*M691</f>
        <v>0.17499999999999999</v>
      </c>
      <c r="V692" s="70">
        <f t="shared" ref="V692" si="3178">SUM(R692:R692)*M691</f>
        <v>0</v>
      </c>
      <c r="W692" s="71">
        <f t="shared" si="3043"/>
        <v>0.17499999999999999</v>
      </c>
      <c r="X692" s="272"/>
      <c r="Y692" s="287"/>
      <c r="Z692" s="287"/>
      <c r="AA692" s="287"/>
      <c r="AB692" s="1016"/>
      <c r="AC692" s="290"/>
      <c r="AD692" s="984"/>
      <c r="AE692" s="78"/>
      <c r="AF692" s="79"/>
      <c r="AG692" s="79"/>
      <c r="AH692" s="79"/>
      <c r="AI692" s="997"/>
      <c r="AJ692" s="97"/>
      <c r="AK692" s="98"/>
      <c r="AL692" s="98"/>
      <c r="AM692" s="98"/>
      <c r="AN692" s="98"/>
      <c r="AO692" s="99"/>
    </row>
    <row r="693" spans="1:41" ht="39.950000000000003" customHeight="1" x14ac:dyDescent="0.2">
      <c r="A693" s="983"/>
      <c r="B693" s="984"/>
      <c r="C693" s="985"/>
      <c r="D693" s="986"/>
      <c r="E693" s="987"/>
      <c r="F693" s="988"/>
      <c r="G693" s="1098"/>
      <c r="H693" s="990"/>
      <c r="I693" s="1099"/>
      <c r="J693" s="1099"/>
      <c r="K693" s="992"/>
      <c r="L693" s="993" t="s">
        <v>808</v>
      </c>
      <c r="M693" s="994">
        <v>0.25</v>
      </c>
      <c r="N693" s="36" t="s">
        <v>42</v>
      </c>
      <c r="O693" s="195">
        <v>0.1</v>
      </c>
      <c r="P693" s="195">
        <v>0.4</v>
      </c>
      <c r="Q693" s="195">
        <v>0.7</v>
      </c>
      <c r="R693" s="196">
        <v>1</v>
      </c>
      <c r="S693" s="88">
        <f t="shared" ref="S693" si="3179">SUM(O693:O693)*M693</f>
        <v>2.5000000000000001E-2</v>
      </c>
      <c r="T693" s="89">
        <f t="shared" ref="T693" si="3180">SUM(P693:P693)*M693</f>
        <v>0.1</v>
      </c>
      <c r="U693" s="89">
        <f t="shared" ref="U693" si="3181">SUM(Q693:Q693)*M693</f>
        <v>0.17499999999999999</v>
      </c>
      <c r="V693" s="90">
        <f t="shared" ref="V693" si="3182">SUM(R693:R693)*M693</f>
        <v>0.25</v>
      </c>
      <c r="W693" s="91">
        <f t="shared" si="3043"/>
        <v>0.25</v>
      </c>
      <c r="X693" s="272"/>
      <c r="Y693" s="287"/>
      <c r="Z693" s="287"/>
      <c r="AA693" s="287"/>
      <c r="AB693" s="1016"/>
      <c r="AC693" s="290"/>
      <c r="AD693" s="984"/>
      <c r="AE693" s="51" t="str">
        <f t="shared" ref="AE693" si="3183">+IF(Q694&gt;Q693,"SUPERADA",IF(Q694=Q693,"EQUILIBRADA",IF(Q694&lt;Q693,"PARA MEJORAR")))</f>
        <v>EQUILIBRADA</v>
      </c>
      <c r="AF693" s="79" t="str">
        <f>+IF(Q694&gt;Q693,"SUPERADA",IF(Q694=Q693,"EQUILIBRADA",IF(Q694&lt;Q693,"PARA MEJORAR")))</f>
        <v>EQUILIBRADA</v>
      </c>
      <c r="AG693" s="79"/>
      <c r="AH693" s="79"/>
      <c r="AI693" s="997"/>
      <c r="AJ693" s="97"/>
      <c r="AK693" s="98"/>
      <c r="AL693" s="98"/>
      <c r="AM693" s="98"/>
      <c r="AN693" s="98"/>
      <c r="AO693" s="99"/>
    </row>
    <row r="694" spans="1:41" ht="39.950000000000003" customHeight="1" thickBot="1" x14ac:dyDescent="0.25">
      <c r="A694" s="983"/>
      <c r="B694" s="984"/>
      <c r="C694" s="985"/>
      <c r="D694" s="986"/>
      <c r="E694" s="987"/>
      <c r="F694" s="988"/>
      <c r="G694" s="1098"/>
      <c r="H694" s="990"/>
      <c r="I694" s="1099"/>
      <c r="J694" s="1099"/>
      <c r="K694" s="992"/>
      <c r="L694" s="993"/>
      <c r="M694" s="994"/>
      <c r="N694" s="65" t="s">
        <v>48</v>
      </c>
      <c r="O694" s="67">
        <v>0.05</v>
      </c>
      <c r="P694" s="67">
        <v>0.4</v>
      </c>
      <c r="Q694" s="67">
        <v>0.7</v>
      </c>
      <c r="R694" s="96">
        <v>0</v>
      </c>
      <c r="S694" s="68">
        <f t="shared" ref="S694" si="3184">SUM(O694:O694)*M693</f>
        <v>1.2500000000000001E-2</v>
      </c>
      <c r="T694" s="69">
        <f t="shared" ref="T694" si="3185">SUM(P694:P694)*M693</f>
        <v>0.1</v>
      </c>
      <c r="U694" s="69">
        <f t="shared" ref="U694" si="3186">SUM(Q694:Q694)*M693</f>
        <v>0.17499999999999999</v>
      </c>
      <c r="V694" s="70">
        <f t="shared" ref="V694" si="3187">SUM(R694:R694)*M693</f>
        <v>0</v>
      </c>
      <c r="W694" s="71">
        <f t="shared" si="3043"/>
        <v>0.17499999999999999</v>
      </c>
      <c r="X694" s="272"/>
      <c r="Y694" s="287"/>
      <c r="Z694" s="287"/>
      <c r="AA694" s="287"/>
      <c r="AB694" s="1016"/>
      <c r="AC694" s="290"/>
      <c r="AD694" s="984"/>
      <c r="AE694" s="78"/>
      <c r="AF694" s="79"/>
      <c r="AG694" s="79"/>
      <c r="AH694" s="79"/>
      <c r="AI694" s="997"/>
      <c r="AJ694" s="97"/>
      <c r="AK694" s="98"/>
      <c r="AL694" s="98"/>
      <c r="AM694" s="98"/>
      <c r="AN694" s="98"/>
      <c r="AO694" s="99"/>
    </row>
    <row r="695" spans="1:41" ht="39.950000000000003" customHeight="1" x14ac:dyDescent="0.2">
      <c r="A695" s="983"/>
      <c r="B695" s="984"/>
      <c r="C695" s="985"/>
      <c r="D695" s="986"/>
      <c r="E695" s="987"/>
      <c r="F695" s="988"/>
      <c r="G695" s="1098"/>
      <c r="H695" s="990"/>
      <c r="I695" s="1099"/>
      <c r="J695" s="1099"/>
      <c r="K695" s="992"/>
      <c r="L695" s="993" t="s">
        <v>809</v>
      </c>
      <c r="M695" s="994">
        <v>0.25</v>
      </c>
      <c r="N695" s="36" t="s">
        <v>42</v>
      </c>
      <c r="O695" s="195">
        <v>0.1</v>
      </c>
      <c r="P695" s="195">
        <v>0.4</v>
      </c>
      <c r="Q695" s="195">
        <v>0.7</v>
      </c>
      <c r="R695" s="196">
        <v>1</v>
      </c>
      <c r="S695" s="88">
        <f t="shared" ref="S695" si="3188">SUM(O695:O695)*M695</f>
        <v>2.5000000000000001E-2</v>
      </c>
      <c r="T695" s="89">
        <f t="shared" ref="T695" si="3189">SUM(P695:P695)*M695</f>
        <v>0.1</v>
      </c>
      <c r="U695" s="89">
        <f t="shared" ref="U695" si="3190">SUM(Q695:Q695)*M695</f>
        <v>0.17499999999999999</v>
      </c>
      <c r="V695" s="90">
        <f t="shared" ref="V695" si="3191">SUM(R695:R695)*M695</f>
        <v>0.25</v>
      </c>
      <c r="W695" s="91">
        <f t="shared" si="3043"/>
        <v>0.25</v>
      </c>
      <c r="X695" s="272"/>
      <c r="Y695" s="287"/>
      <c r="Z695" s="287"/>
      <c r="AA695" s="287"/>
      <c r="AB695" s="1016"/>
      <c r="AC695" s="290"/>
      <c r="AD695" s="984"/>
      <c r="AE695" s="51" t="str">
        <f t="shared" ref="AE695" si="3192">+IF(Q696&gt;Q695,"SUPERADA",IF(Q696=Q695,"EQUILIBRADA",IF(Q696&lt;Q695,"PARA MEJORAR")))</f>
        <v>EQUILIBRADA</v>
      </c>
      <c r="AF695" s="79" t="str">
        <f>+IF(Q696&gt;Q695,"SUPERADA",IF(Q696=Q695,"EQUILIBRADA",IF(Q696&lt;Q695,"PARA MEJORAR")))</f>
        <v>EQUILIBRADA</v>
      </c>
      <c r="AG695" s="79"/>
      <c r="AH695" s="79"/>
      <c r="AI695" s="997"/>
      <c r="AJ695" s="97"/>
      <c r="AK695" s="98"/>
      <c r="AL695" s="98"/>
      <c r="AM695" s="98"/>
      <c r="AN695" s="98"/>
      <c r="AO695" s="99"/>
    </row>
    <row r="696" spans="1:41" ht="39.950000000000003" customHeight="1" thickBot="1" x14ac:dyDescent="0.25">
      <c r="A696" s="983"/>
      <c r="B696" s="984"/>
      <c r="C696" s="985"/>
      <c r="D696" s="986"/>
      <c r="E696" s="987"/>
      <c r="F696" s="988"/>
      <c r="G696" s="1098"/>
      <c r="H696" s="990"/>
      <c r="I696" s="1099"/>
      <c r="J696" s="1099"/>
      <c r="K696" s="992"/>
      <c r="L696" s="993"/>
      <c r="M696" s="994"/>
      <c r="N696" s="65" t="s">
        <v>48</v>
      </c>
      <c r="O696" s="67">
        <v>0</v>
      </c>
      <c r="P696" s="67">
        <v>0.4</v>
      </c>
      <c r="Q696" s="67">
        <v>0.7</v>
      </c>
      <c r="R696" s="96">
        <v>0</v>
      </c>
      <c r="S696" s="68">
        <f t="shared" ref="S696" si="3193">SUM(O696:O696)*M695</f>
        <v>0</v>
      </c>
      <c r="T696" s="69">
        <f t="shared" ref="T696" si="3194">SUM(P696:P696)*M695</f>
        <v>0.1</v>
      </c>
      <c r="U696" s="69">
        <f t="shared" ref="U696" si="3195">SUM(Q696:Q696)*M695</f>
        <v>0.17499999999999999</v>
      </c>
      <c r="V696" s="70">
        <f t="shared" ref="V696" si="3196">SUM(R696:R696)*M695</f>
        <v>0</v>
      </c>
      <c r="W696" s="71">
        <f t="shared" si="3043"/>
        <v>0.17499999999999999</v>
      </c>
      <c r="X696" s="272"/>
      <c r="Y696" s="287"/>
      <c r="Z696" s="287"/>
      <c r="AA696" s="287"/>
      <c r="AB696" s="1016"/>
      <c r="AC696" s="290"/>
      <c r="AD696" s="984"/>
      <c r="AE696" s="78"/>
      <c r="AF696" s="79"/>
      <c r="AG696" s="79"/>
      <c r="AH696" s="79"/>
      <c r="AI696" s="997"/>
      <c r="AJ696" s="97"/>
      <c r="AK696" s="98"/>
      <c r="AL696" s="98"/>
      <c r="AM696" s="98"/>
      <c r="AN696" s="98"/>
      <c r="AO696" s="99"/>
    </row>
    <row r="697" spans="1:41" ht="39.950000000000003" customHeight="1" x14ac:dyDescent="0.2">
      <c r="A697" s="983"/>
      <c r="B697" s="984"/>
      <c r="C697" s="985"/>
      <c r="D697" s="986"/>
      <c r="E697" s="987"/>
      <c r="F697" s="988"/>
      <c r="G697" s="1098"/>
      <c r="H697" s="990"/>
      <c r="I697" s="1099"/>
      <c r="J697" s="1099"/>
      <c r="K697" s="992"/>
      <c r="L697" s="993" t="s">
        <v>810</v>
      </c>
      <c r="M697" s="994">
        <v>0.25</v>
      </c>
      <c r="N697" s="36" t="s">
        <v>42</v>
      </c>
      <c r="O697" s="195">
        <v>0.1</v>
      </c>
      <c r="P697" s="195">
        <v>0.4</v>
      </c>
      <c r="Q697" s="195">
        <v>0.7</v>
      </c>
      <c r="R697" s="196">
        <v>1</v>
      </c>
      <c r="S697" s="88">
        <f t="shared" ref="S697" si="3197">SUM(O697:O697)*M697</f>
        <v>2.5000000000000001E-2</v>
      </c>
      <c r="T697" s="89">
        <f t="shared" ref="T697" si="3198">SUM(P697:P697)*M697</f>
        <v>0.1</v>
      </c>
      <c r="U697" s="89">
        <f t="shared" ref="U697" si="3199">SUM(Q697:Q697)*M697</f>
        <v>0.17499999999999999</v>
      </c>
      <c r="V697" s="90">
        <f t="shared" ref="V697" si="3200">SUM(R697:R697)*M697</f>
        <v>0.25</v>
      </c>
      <c r="W697" s="91">
        <f t="shared" si="3043"/>
        <v>0.25</v>
      </c>
      <c r="X697" s="272"/>
      <c r="Y697" s="287"/>
      <c r="Z697" s="287"/>
      <c r="AA697" s="287"/>
      <c r="AB697" s="1016"/>
      <c r="AC697" s="290"/>
      <c r="AD697" s="984"/>
      <c r="AE697" s="51" t="str">
        <f t="shared" ref="AE697" si="3201">+IF(Q698&gt;Q697,"SUPERADA",IF(Q698=Q697,"EQUILIBRADA",IF(Q698&lt;Q697,"PARA MEJORAR")))</f>
        <v>EQUILIBRADA</v>
      </c>
      <c r="AF697" s="79" t="str">
        <f>+IF(Q698&gt;Q697,"SUPERADA",IF(Q698=Q697,"EQUILIBRADA",IF(Q698&lt;Q697,"PARA MEJORAR")))</f>
        <v>EQUILIBRADA</v>
      </c>
      <c r="AG697" s="79"/>
      <c r="AH697" s="79"/>
      <c r="AI697" s="997"/>
      <c r="AJ697" s="97"/>
      <c r="AK697" s="98"/>
      <c r="AL697" s="98"/>
      <c r="AM697" s="98"/>
      <c r="AN697" s="98"/>
      <c r="AO697" s="99"/>
    </row>
    <row r="698" spans="1:41" ht="39.950000000000003" customHeight="1" thickBot="1" x14ac:dyDescent="0.25">
      <c r="A698" s="983"/>
      <c r="B698" s="984"/>
      <c r="C698" s="1021"/>
      <c r="D698" s="1022"/>
      <c r="E698" s="1023"/>
      <c r="F698" s="1024"/>
      <c r="G698" s="1100"/>
      <c r="H698" s="999"/>
      <c r="I698" s="1101"/>
      <c r="J698" s="1101"/>
      <c r="K698" s="1001"/>
      <c r="L698" s="1002"/>
      <c r="M698" s="1003"/>
      <c r="N698" s="65" t="s">
        <v>48</v>
      </c>
      <c r="O698" s="107">
        <v>0</v>
      </c>
      <c r="P698" s="107">
        <v>0.4</v>
      </c>
      <c r="Q698" s="107">
        <v>0.7</v>
      </c>
      <c r="R698" s="108">
        <v>0</v>
      </c>
      <c r="S698" s="109">
        <f t="shared" ref="S698" si="3202">SUM(O698:O698)*M697</f>
        <v>0</v>
      </c>
      <c r="T698" s="110">
        <f t="shared" ref="T698" si="3203">SUM(P698:P698)*M697</f>
        <v>0.1</v>
      </c>
      <c r="U698" s="110">
        <f t="shared" ref="U698" si="3204">SUM(Q698:Q698)*M697</f>
        <v>0.17499999999999999</v>
      </c>
      <c r="V698" s="111">
        <f t="shared" ref="V698" si="3205">SUM(R698:R698)*M697</f>
        <v>0</v>
      </c>
      <c r="W698" s="112">
        <f t="shared" si="3043"/>
        <v>0.17499999999999999</v>
      </c>
      <c r="X698" s="326"/>
      <c r="Y698" s="327"/>
      <c r="Z698" s="327"/>
      <c r="AA698" s="327"/>
      <c r="AB698" s="1012"/>
      <c r="AC698" s="290"/>
      <c r="AD698" s="1095"/>
      <c r="AE698" s="78"/>
      <c r="AF698" s="78"/>
      <c r="AG698" s="78"/>
      <c r="AH698" s="79"/>
      <c r="AI698" s="997"/>
      <c r="AJ698" s="97"/>
      <c r="AK698" s="98"/>
      <c r="AL698" s="98"/>
      <c r="AM698" s="98"/>
      <c r="AN698" s="98"/>
      <c r="AO698" s="99"/>
    </row>
    <row r="699" spans="1:41" ht="39.950000000000003" customHeight="1" x14ac:dyDescent="0.2">
      <c r="A699" s="983"/>
      <c r="B699" s="984"/>
      <c r="C699" s="970">
        <v>44</v>
      </c>
      <c r="D699" s="971" t="s">
        <v>811</v>
      </c>
      <c r="E699" s="972">
        <v>51</v>
      </c>
      <c r="F699" s="973" t="s">
        <v>812</v>
      </c>
      <c r="G699" s="1027" t="s">
        <v>813</v>
      </c>
      <c r="H699" s="975">
        <v>97</v>
      </c>
      <c r="I699" s="1028" t="s">
        <v>814</v>
      </c>
      <c r="J699" s="1028" t="s">
        <v>815</v>
      </c>
      <c r="K699" s="977">
        <v>0.72499999999999998</v>
      </c>
      <c r="L699" s="978" t="s">
        <v>816</v>
      </c>
      <c r="M699" s="1102">
        <v>0.5</v>
      </c>
      <c r="N699" s="36" t="s">
        <v>42</v>
      </c>
      <c r="O699" s="38">
        <v>0.25</v>
      </c>
      <c r="P699" s="38">
        <v>0.5</v>
      </c>
      <c r="Q699" s="38">
        <v>0.75</v>
      </c>
      <c r="R699" s="116">
        <v>1</v>
      </c>
      <c r="S699" s="41">
        <f t="shared" ref="S699" si="3206">SUM(O699:O699)*M699</f>
        <v>0.125</v>
      </c>
      <c r="T699" s="42">
        <f t="shared" ref="T699" si="3207">SUM(P699:P699)*M699</f>
        <v>0.25</v>
      </c>
      <c r="U699" s="42">
        <f t="shared" ref="U699" si="3208">SUM(Q699:Q699)*M699</f>
        <v>0.375</v>
      </c>
      <c r="V699" s="43">
        <f t="shared" ref="V699" si="3209">SUM(R699:R699)*M699</f>
        <v>0.5</v>
      </c>
      <c r="W699" s="44">
        <f t="shared" si="3043"/>
        <v>0.5</v>
      </c>
      <c r="X699" s="313">
        <f>+S700+S702+S704+S706</f>
        <v>0.22499999999999998</v>
      </c>
      <c r="Y699" s="273">
        <f t="shared" ref="Y699:AB699" si="3210">+T700+T702+T704+T706</f>
        <v>0.44999999999999996</v>
      </c>
      <c r="Z699" s="273">
        <f t="shared" si="3210"/>
        <v>0.72500000000000009</v>
      </c>
      <c r="AA699" s="273">
        <f t="shared" si="3210"/>
        <v>0</v>
      </c>
      <c r="AB699" s="1008">
        <f t="shared" si="3210"/>
        <v>0.72500000000000009</v>
      </c>
      <c r="AC699" s="290"/>
      <c r="AD699" s="1103" t="s">
        <v>817</v>
      </c>
      <c r="AE699" s="51" t="str">
        <f t="shared" ref="AE699" si="3211">+IF(Q700&gt;Q699,"SUPERADA",IF(Q700=Q699,"EQUILIBRADA",IF(Q700&lt;Q699,"PARA MEJORAR")))</f>
        <v>EQUILIBRADA</v>
      </c>
      <c r="AF699" s="51" t="str">
        <f>IF(COUNTIF(AE699:AE706,"PARA MEJORAR")&gt;=1,"PARA MEJORAR","BIEN")</f>
        <v>BIEN</v>
      </c>
      <c r="AG699" s="51" t="str">
        <f>IF(COUNTIF(AF699:AF706,"PARA MEJORAR")&gt;=1,"PARA MEJORAR","BIEN")</f>
        <v>BIEN</v>
      </c>
      <c r="AH699" s="79"/>
      <c r="AI699" s="997"/>
      <c r="AJ699" s="81"/>
      <c r="AK699" s="82"/>
      <c r="AL699" s="82"/>
      <c r="AM699" s="82"/>
      <c r="AN699" s="82"/>
      <c r="AO699" s="83"/>
    </row>
    <row r="700" spans="1:41" ht="39.950000000000003" customHeight="1" thickBot="1" x14ac:dyDescent="0.25">
      <c r="A700" s="983"/>
      <c r="B700" s="984"/>
      <c r="C700" s="985"/>
      <c r="D700" s="986"/>
      <c r="E700" s="987"/>
      <c r="F700" s="988"/>
      <c r="G700" s="1030"/>
      <c r="H700" s="990"/>
      <c r="I700" s="1020"/>
      <c r="J700" s="1020"/>
      <c r="K700" s="992"/>
      <c r="L700" s="993"/>
      <c r="M700" s="1104"/>
      <c r="N700" s="65" t="s">
        <v>48</v>
      </c>
      <c r="O700" s="302">
        <v>0.25</v>
      </c>
      <c r="P700" s="302">
        <v>0.5</v>
      </c>
      <c r="Q700" s="302">
        <v>0.75</v>
      </c>
      <c r="R700" s="303">
        <v>0</v>
      </c>
      <c r="S700" s="68">
        <f t="shared" ref="S700" si="3212">SUM(O700:O700)*M699</f>
        <v>0.125</v>
      </c>
      <c r="T700" s="69">
        <f t="shared" ref="T700" si="3213">SUM(P700:P700)*M699</f>
        <v>0.25</v>
      </c>
      <c r="U700" s="69">
        <f t="shared" ref="U700" si="3214">SUM(Q700:Q700)*M699</f>
        <v>0.375</v>
      </c>
      <c r="V700" s="70">
        <f t="shared" ref="V700" si="3215">SUM(R700:R700)*M699</f>
        <v>0</v>
      </c>
      <c r="W700" s="71">
        <f t="shared" si="3043"/>
        <v>0.375</v>
      </c>
      <c r="X700" s="272"/>
      <c r="Y700" s="287"/>
      <c r="Z700" s="287"/>
      <c r="AA700" s="287"/>
      <c r="AB700" s="1016"/>
      <c r="AC700" s="290"/>
      <c r="AD700" s="1105"/>
      <c r="AE700" s="78"/>
      <c r="AF700" s="79"/>
      <c r="AG700" s="79"/>
      <c r="AH700" s="79"/>
      <c r="AI700" s="997"/>
      <c r="AJ700" s="97"/>
      <c r="AK700" s="98"/>
      <c r="AL700" s="98"/>
      <c r="AM700" s="98"/>
      <c r="AN700" s="98"/>
      <c r="AO700" s="99"/>
    </row>
    <row r="701" spans="1:41" ht="39.950000000000003" customHeight="1" x14ac:dyDescent="0.2">
      <c r="A701" s="983"/>
      <c r="B701" s="984"/>
      <c r="C701" s="985"/>
      <c r="D701" s="986"/>
      <c r="E701" s="987"/>
      <c r="F701" s="988"/>
      <c r="G701" s="1030"/>
      <c r="H701" s="990"/>
      <c r="I701" s="1020"/>
      <c r="J701" s="1020"/>
      <c r="K701" s="992"/>
      <c r="L701" s="993" t="s">
        <v>818</v>
      </c>
      <c r="M701" s="1104">
        <v>0.2</v>
      </c>
      <c r="N701" s="36" t="s">
        <v>42</v>
      </c>
      <c r="O701" s="85">
        <v>0.25</v>
      </c>
      <c r="P701" s="85">
        <v>0.5</v>
      </c>
      <c r="Q701" s="85">
        <v>0.75</v>
      </c>
      <c r="R701" s="87">
        <v>1</v>
      </c>
      <c r="S701" s="88">
        <f t="shared" ref="S701" si="3216">SUM(O701:O701)*M701</f>
        <v>0.05</v>
      </c>
      <c r="T701" s="89">
        <f t="shared" ref="T701" si="3217">SUM(P701:P701)*M701</f>
        <v>0.1</v>
      </c>
      <c r="U701" s="89">
        <f t="shared" ref="U701" si="3218">SUM(Q701:Q701)*M701</f>
        <v>0.15000000000000002</v>
      </c>
      <c r="V701" s="90">
        <f t="shared" ref="V701" si="3219">SUM(R701:R701)*M701</f>
        <v>0.2</v>
      </c>
      <c r="W701" s="91">
        <f t="shared" si="3043"/>
        <v>0.2</v>
      </c>
      <c r="X701" s="272"/>
      <c r="Y701" s="287"/>
      <c r="Z701" s="287"/>
      <c r="AA701" s="287"/>
      <c r="AB701" s="1016"/>
      <c r="AC701" s="290"/>
      <c r="AD701" s="1105"/>
      <c r="AE701" s="51" t="str">
        <f t="shared" ref="AE701" si="3220">+IF(Q702&gt;Q701,"SUPERADA",IF(Q702=Q701,"EQUILIBRADA",IF(Q702&lt;Q701,"PARA MEJORAR")))</f>
        <v>EQUILIBRADA</v>
      </c>
      <c r="AF701" s="79" t="str">
        <f>+IF(Q702&gt;Q701,"SUPERADA",IF(Q702=Q701,"EQUILIBRADA",IF(Q702&lt;Q701,"PARA MEJORAR")))</f>
        <v>EQUILIBRADA</v>
      </c>
      <c r="AG701" s="79"/>
      <c r="AH701" s="79"/>
      <c r="AI701" s="997"/>
      <c r="AJ701" s="97"/>
      <c r="AK701" s="98"/>
      <c r="AL701" s="98"/>
      <c r="AM701" s="98"/>
      <c r="AN701" s="98"/>
      <c r="AO701" s="99"/>
    </row>
    <row r="702" spans="1:41" ht="39.950000000000003" customHeight="1" thickBot="1" x14ac:dyDescent="0.25">
      <c r="A702" s="983"/>
      <c r="B702" s="984"/>
      <c r="C702" s="985"/>
      <c r="D702" s="986"/>
      <c r="E702" s="987"/>
      <c r="F702" s="988"/>
      <c r="G702" s="1030"/>
      <c r="H702" s="990"/>
      <c r="I702" s="1020"/>
      <c r="J702" s="1020"/>
      <c r="K702" s="992"/>
      <c r="L702" s="993"/>
      <c r="M702" s="1104"/>
      <c r="N702" s="65" t="s">
        <v>48</v>
      </c>
      <c r="O702" s="302">
        <v>0.25</v>
      </c>
      <c r="P702" s="302">
        <v>0.5</v>
      </c>
      <c r="Q702" s="302">
        <v>0.75</v>
      </c>
      <c r="R702" s="303">
        <v>0</v>
      </c>
      <c r="S702" s="68">
        <f t="shared" ref="S702" si="3221">SUM(O702:O702)*M701</f>
        <v>0.05</v>
      </c>
      <c r="T702" s="69">
        <f t="shared" ref="T702" si="3222">SUM(P702:P702)*M701</f>
        <v>0.1</v>
      </c>
      <c r="U702" s="69">
        <f t="shared" ref="U702" si="3223">SUM(Q702:Q702)*M701</f>
        <v>0.15000000000000002</v>
      </c>
      <c r="V702" s="70">
        <f t="shared" ref="V702" si="3224">SUM(R702:R702)*M701</f>
        <v>0</v>
      </c>
      <c r="W702" s="71">
        <f t="shared" si="3043"/>
        <v>0.15000000000000002</v>
      </c>
      <c r="X702" s="272"/>
      <c r="Y702" s="287"/>
      <c r="Z702" s="287"/>
      <c r="AA702" s="287"/>
      <c r="AB702" s="1016"/>
      <c r="AC702" s="290"/>
      <c r="AD702" s="1105"/>
      <c r="AE702" s="78"/>
      <c r="AF702" s="79"/>
      <c r="AG702" s="79"/>
      <c r="AH702" s="79"/>
      <c r="AI702" s="997"/>
      <c r="AJ702" s="97"/>
      <c r="AK702" s="98"/>
      <c r="AL702" s="98"/>
      <c r="AM702" s="98"/>
      <c r="AN702" s="98"/>
      <c r="AO702" s="99"/>
    </row>
    <row r="703" spans="1:41" ht="39.950000000000003" customHeight="1" x14ac:dyDescent="0.2">
      <c r="A703" s="983"/>
      <c r="B703" s="984"/>
      <c r="C703" s="985"/>
      <c r="D703" s="986"/>
      <c r="E703" s="987"/>
      <c r="F703" s="988"/>
      <c r="G703" s="1030"/>
      <c r="H703" s="990"/>
      <c r="I703" s="1020"/>
      <c r="J703" s="1020"/>
      <c r="K703" s="992"/>
      <c r="L703" s="993" t="s">
        <v>819</v>
      </c>
      <c r="M703" s="1104">
        <v>0.2</v>
      </c>
      <c r="N703" s="36" t="s">
        <v>42</v>
      </c>
      <c r="O703" s="85">
        <v>0.25</v>
      </c>
      <c r="P703" s="85">
        <v>0.5</v>
      </c>
      <c r="Q703" s="85">
        <v>0.75</v>
      </c>
      <c r="R703" s="87">
        <v>1</v>
      </c>
      <c r="S703" s="88">
        <f t="shared" ref="S703" si="3225">SUM(O703:O703)*M703</f>
        <v>0.05</v>
      </c>
      <c r="T703" s="89">
        <f t="shared" ref="T703" si="3226">SUM(P703:P703)*M703</f>
        <v>0.1</v>
      </c>
      <c r="U703" s="89">
        <f t="shared" ref="U703" si="3227">SUM(Q703:Q703)*M703</f>
        <v>0.15000000000000002</v>
      </c>
      <c r="V703" s="90">
        <f t="shared" ref="V703" si="3228">SUM(R703:R703)*M703</f>
        <v>0.2</v>
      </c>
      <c r="W703" s="91">
        <f t="shared" si="3043"/>
        <v>0.2</v>
      </c>
      <c r="X703" s="272"/>
      <c r="Y703" s="287"/>
      <c r="Z703" s="287"/>
      <c r="AA703" s="287"/>
      <c r="AB703" s="1016"/>
      <c r="AC703" s="290"/>
      <c r="AD703" s="1105"/>
      <c r="AE703" s="51" t="str">
        <f t="shared" ref="AE703" si="3229">+IF(Q704&gt;Q703,"SUPERADA",IF(Q704=Q703,"EQUILIBRADA",IF(Q704&lt;Q703,"PARA MEJORAR")))</f>
        <v>EQUILIBRADA</v>
      </c>
      <c r="AF703" s="79" t="str">
        <f>+IF(Q704&gt;Q703,"SUPERADA",IF(Q704=Q703,"EQUILIBRADA",IF(Q704&lt;Q703,"PARA MEJORAR")))</f>
        <v>EQUILIBRADA</v>
      </c>
      <c r="AG703" s="79"/>
      <c r="AH703" s="79"/>
      <c r="AI703" s="997"/>
      <c r="AJ703" s="97"/>
      <c r="AK703" s="98"/>
      <c r="AL703" s="98"/>
      <c r="AM703" s="98"/>
      <c r="AN703" s="98"/>
      <c r="AO703" s="99"/>
    </row>
    <row r="704" spans="1:41" ht="39.950000000000003" customHeight="1" thickBot="1" x14ac:dyDescent="0.25">
      <c r="A704" s="983"/>
      <c r="B704" s="984"/>
      <c r="C704" s="985"/>
      <c r="D704" s="986"/>
      <c r="E704" s="987"/>
      <c r="F704" s="988"/>
      <c r="G704" s="1030"/>
      <c r="H704" s="990"/>
      <c r="I704" s="1020"/>
      <c r="J704" s="1020"/>
      <c r="K704" s="992"/>
      <c r="L704" s="993"/>
      <c r="M704" s="1104"/>
      <c r="N704" s="65" t="s">
        <v>48</v>
      </c>
      <c r="O704" s="67">
        <v>0.25</v>
      </c>
      <c r="P704" s="67">
        <v>0.5</v>
      </c>
      <c r="Q704" s="67">
        <v>0.75</v>
      </c>
      <c r="R704" s="96">
        <v>0</v>
      </c>
      <c r="S704" s="68">
        <f t="shared" ref="S704" si="3230">SUM(O704:O704)*M703</f>
        <v>0.05</v>
      </c>
      <c r="T704" s="69">
        <f t="shared" ref="T704" si="3231">SUM(P704:P704)*M703</f>
        <v>0.1</v>
      </c>
      <c r="U704" s="69">
        <f t="shared" ref="U704" si="3232">SUM(Q704:Q704)*M703</f>
        <v>0.15000000000000002</v>
      </c>
      <c r="V704" s="70">
        <f t="shared" ref="V704" si="3233">SUM(R704:R704)*M703</f>
        <v>0</v>
      </c>
      <c r="W704" s="71">
        <f t="shared" si="3043"/>
        <v>0.15000000000000002</v>
      </c>
      <c r="X704" s="272"/>
      <c r="Y704" s="287"/>
      <c r="Z704" s="287"/>
      <c r="AA704" s="287"/>
      <c r="AB704" s="1016"/>
      <c r="AC704" s="290"/>
      <c r="AD704" s="1105"/>
      <c r="AE704" s="78"/>
      <c r="AF704" s="79"/>
      <c r="AG704" s="79"/>
      <c r="AH704" s="79"/>
      <c r="AI704" s="997"/>
      <c r="AJ704" s="97"/>
      <c r="AK704" s="98"/>
      <c r="AL704" s="98"/>
      <c r="AM704" s="98"/>
      <c r="AN704" s="98"/>
      <c r="AO704" s="99"/>
    </row>
    <row r="705" spans="1:41" ht="39.950000000000003" customHeight="1" x14ac:dyDescent="0.2">
      <c r="A705" s="983"/>
      <c r="B705" s="984"/>
      <c r="C705" s="985"/>
      <c r="D705" s="986"/>
      <c r="E705" s="987"/>
      <c r="F705" s="988"/>
      <c r="G705" s="1030"/>
      <c r="H705" s="990"/>
      <c r="I705" s="1020"/>
      <c r="J705" s="1020"/>
      <c r="K705" s="992"/>
      <c r="L705" s="993" t="s">
        <v>820</v>
      </c>
      <c r="M705" s="1104">
        <v>0.1</v>
      </c>
      <c r="N705" s="36" t="s">
        <v>42</v>
      </c>
      <c r="O705" s="195">
        <v>0</v>
      </c>
      <c r="P705" s="195">
        <v>0</v>
      </c>
      <c r="Q705" s="195">
        <v>0.5</v>
      </c>
      <c r="R705" s="196">
        <v>1</v>
      </c>
      <c r="S705" s="88">
        <f t="shared" ref="S705" si="3234">SUM(O705:O705)*M705</f>
        <v>0</v>
      </c>
      <c r="T705" s="89">
        <f t="shared" ref="T705" si="3235">SUM(P705:P705)*M705</f>
        <v>0</v>
      </c>
      <c r="U705" s="89">
        <f t="shared" ref="U705" si="3236">SUM(Q705:Q705)*M705</f>
        <v>0.05</v>
      </c>
      <c r="V705" s="90">
        <f t="shared" ref="V705" si="3237">SUM(R705:R705)*M705</f>
        <v>0.1</v>
      </c>
      <c r="W705" s="91">
        <f t="shared" si="3043"/>
        <v>0.1</v>
      </c>
      <c r="X705" s="272"/>
      <c r="Y705" s="287"/>
      <c r="Z705" s="287"/>
      <c r="AA705" s="287"/>
      <c r="AB705" s="1016"/>
      <c r="AC705" s="290"/>
      <c r="AD705" s="1105"/>
      <c r="AE705" s="51" t="str">
        <f t="shared" ref="AE705" si="3238">+IF(Q706&gt;Q705,"SUPERADA",IF(Q706=Q705,"EQUILIBRADA",IF(Q706&lt;Q705,"PARA MEJORAR")))</f>
        <v>EQUILIBRADA</v>
      </c>
      <c r="AF705" s="79" t="str">
        <f>+IF(Q706&gt;Q705,"SUPERADA",IF(Q706=Q705,"EQUILIBRADA",IF(Q706&lt;Q705,"PARA MEJORAR")))</f>
        <v>EQUILIBRADA</v>
      </c>
      <c r="AG705" s="79"/>
      <c r="AH705" s="79"/>
      <c r="AI705" s="997"/>
      <c r="AJ705" s="97"/>
      <c r="AK705" s="98"/>
      <c r="AL705" s="98"/>
      <c r="AM705" s="98"/>
      <c r="AN705" s="98"/>
      <c r="AO705" s="99"/>
    </row>
    <row r="706" spans="1:41" ht="39.950000000000003" customHeight="1" thickBot="1" x14ac:dyDescent="0.25">
      <c r="A706" s="983"/>
      <c r="B706" s="984"/>
      <c r="C706" s="985"/>
      <c r="D706" s="986"/>
      <c r="E706" s="987"/>
      <c r="F706" s="988"/>
      <c r="G706" s="1032"/>
      <c r="H706" s="990"/>
      <c r="I706" s="1025"/>
      <c r="J706" s="1025"/>
      <c r="K706" s="992"/>
      <c r="L706" s="1002"/>
      <c r="M706" s="1106"/>
      <c r="N706" s="65" t="s">
        <v>48</v>
      </c>
      <c r="O706" s="67">
        <v>0</v>
      </c>
      <c r="P706" s="67">
        <v>0</v>
      </c>
      <c r="Q706" s="67">
        <v>0.5</v>
      </c>
      <c r="R706" s="96">
        <v>0</v>
      </c>
      <c r="S706" s="109">
        <f t="shared" ref="S706" si="3239">SUM(O706:O706)*M705</f>
        <v>0</v>
      </c>
      <c r="T706" s="110">
        <f t="shared" ref="T706" si="3240">SUM(P706:P706)*M705</f>
        <v>0</v>
      </c>
      <c r="U706" s="110">
        <f t="shared" ref="U706" si="3241">SUM(Q706:Q706)*M705</f>
        <v>0.05</v>
      </c>
      <c r="V706" s="111">
        <f t="shared" ref="V706" si="3242">SUM(R706:R706)*M705</f>
        <v>0</v>
      </c>
      <c r="W706" s="112">
        <f t="shared" si="3043"/>
        <v>0.05</v>
      </c>
      <c r="X706" s="272"/>
      <c r="Y706" s="287"/>
      <c r="Z706" s="287"/>
      <c r="AA706" s="287"/>
      <c r="AB706" s="1016"/>
      <c r="AC706" s="290"/>
      <c r="AD706" s="1105"/>
      <c r="AE706" s="78"/>
      <c r="AF706" s="78"/>
      <c r="AG706" s="78"/>
      <c r="AH706" s="79"/>
      <c r="AI706" s="997"/>
      <c r="AJ706" s="97"/>
      <c r="AK706" s="98"/>
      <c r="AL706" s="98"/>
      <c r="AM706" s="98"/>
      <c r="AN706" s="98"/>
      <c r="AO706" s="99"/>
    </row>
    <row r="707" spans="1:41" ht="39.950000000000003" customHeight="1" x14ac:dyDescent="0.2">
      <c r="A707" s="983"/>
      <c r="B707" s="984"/>
      <c r="C707" s="970">
        <v>45</v>
      </c>
      <c r="D707" s="971" t="s">
        <v>821</v>
      </c>
      <c r="E707" s="972">
        <v>52</v>
      </c>
      <c r="F707" s="973" t="s">
        <v>822</v>
      </c>
      <c r="G707" s="1027" t="s">
        <v>823</v>
      </c>
      <c r="H707" s="975">
        <v>98</v>
      </c>
      <c r="I707" s="1028" t="s">
        <v>824</v>
      </c>
      <c r="J707" s="1028" t="s">
        <v>815</v>
      </c>
      <c r="K707" s="977">
        <v>0.52500000000000002</v>
      </c>
      <c r="L707" s="978" t="s">
        <v>825</v>
      </c>
      <c r="M707" s="1102">
        <v>0.5</v>
      </c>
      <c r="N707" s="36" t="s">
        <v>42</v>
      </c>
      <c r="O707" s="38">
        <v>0.25</v>
      </c>
      <c r="P707" s="38">
        <v>0.5</v>
      </c>
      <c r="Q707" s="38">
        <v>0.75</v>
      </c>
      <c r="R707" s="116">
        <v>1</v>
      </c>
      <c r="S707" s="41">
        <f t="shared" ref="S707" si="3243">SUM(O707:O707)*M707</f>
        <v>0.125</v>
      </c>
      <c r="T707" s="42">
        <f t="shared" ref="T707" si="3244">SUM(P707:P707)*M707</f>
        <v>0.25</v>
      </c>
      <c r="U707" s="42">
        <f t="shared" ref="U707" si="3245">SUM(Q707:Q707)*M707</f>
        <v>0.375</v>
      </c>
      <c r="V707" s="43">
        <f t="shared" ref="V707" si="3246">SUM(R707:R707)*M707</f>
        <v>0.5</v>
      </c>
      <c r="W707" s="44">
        <f t="shared" si="3043"/>
        <v>0.5</v>
      </c>
      <c r="X707" s="313">
        <f>+S708+S710+S712+S714</f>
        <v>0.17499999999999999</v>
      </c>
      <c r="Y707" s="273">
        <f t="shared" ref="Y707:AB707" si="3247">+T708+T710+T712+T714</f>
        <v>0.35</v>
      </c>
      <c r="Z707" s="273">
        <f t="shared" si="3247"/>
        <v>0.52500000000000002</v>
      </c>
      <c r="AA707" s="273">
        <f t="shared" si="3247"/>
        <v>0</v>
      </c>
      <c r="AB707" s="1008">
        <f t="shared" si="3247"/>
        <v>0.52500000000000002</v>
      </c>
      <c r="AC707" s="290"/>
      <c r="AD707" s="1105"/>
      <c r="AE707" s="51" t="str">
        <f t="shared" ref="AE707" si="3248">+IF(Q708&gt;Q707,"SUPERADA",IF(Q708=Q707,"EQUILIBRADA",IF(Q708&lt;Q707,"PARA MEJORAR")))</f>
        <v>EQUILIBRADA</v>
      </c>
      <c r="AF707" s="51" t="str">
        <f>IF(COUNTIF(AE707:AE714,"PARA MEJORAR")&gt;=1,"PARA MEJORAR","BIEN")</f>
        <v>BIEN</v>
      </c>
      <c r="AG707" s="51" t="str">
        <f>IF(COUNTIF(AF707:AF714,"PARA MEJORAR")&gt;=1,"PARA MEJORAR","BIEN")</f>
        <v>BIEN</v>
      </c>
      <c r="AH707" s="79"/>
      <c r="AI707" s="997"/>
      <c r="AJ707" s="81"/>
      <c r="AK707" s="82"/>
      <c r="AL707" s="82"/>
      <c r="AM707" s="82"/>
      <c r="AN707" s="82"/>
      <c r="AO707" s="83"/>
    </row>
    <row r="708" spans="1:41" ht="39.950000000000003" customHeight="1" thickBot="1" x14ac:dyDescent="0.25">
      <c r="A708" s="983"/>
      <c r="B708" s="984"/>
      <c r="C708" s="985"/>
      <c r="D708" s="986"/>
      <c r="E708" s="987"/>
      <c r="F708" s="988"/>
      <c r="G708" s="1030"/>
      <c r="H708" s="990"/>
      <c r="I708" s="1020"/>
      <c r="J708" s="1020"/>
      <c r="K708" s="992"/>
      <c r="L708" s="993"/>
      <c r="M708" s="1104"/>
      <c r="N708" s="65" t="s">
        <v>48</v>
      </c>
      <c r="O708" s="67">
        <v>0.25</v>
      </c>
      <c r="P708" s="67">
        <v>0.5</v>
      </c>
      <c r="Q708" s="67">
        <v>0.75</v>
      </c>
      <c r="R708" s="96">
        <v>0</v>
      </c>
      <c r="S708" s="68">
        <f t="shared" ref="S708" si="3249">SUM(O708:O708)*M707</f>
        <v>0.125</v>
      </c>
      <c r="T708" s="69">
        <f t="shared" ref="T708" si="3250">SUM(P708:P708)*M707</f>
        <v>0.25</v>
      </c>
      <c r="U708" s="69">
        <f t="shared" ref="U708" si="3251">SUM(Q708:Q708)*M707</f>
        <v>0.375</v>
      </c>
      <c r="V708" s="70">
        <f t="shared" ref="V708" si="3252">SUM(R708:R708)*M707</f>
        <v>0</v>
      </c>
      <c r="W708" s="71">
        <f t="shared" si="3043"/>
        <v>0.375</v>
      </c>
      <c r="X708" s="272"/>
      <c r="Y708" s="287"/>
      <c r="Z708" s="287"/>
      <c r="AA708" s="287"/>
      <c r="AB708" s="1016"/>
      <c r="AC708" s="290"/>
      <c r="AD708" s="1105"/>
      <c r="AE708" s="78"/>
      <c r="AF708" s="79"/>
      <c r="AG708" s="79"/>
      <c r="AH708" s="79"/>
      <c r="AI708" s="997"/>
      <c r="AJ708" s="97"/>
      <c r="AK708" s="98"/>
      <c r="AL708" s="98"/>
      <c r="AM708" s="98"/>
      <c r="AN708" s="98"/>
      <c r="AO708" s="99"/>
    </row>
    <row r="709" spans="1:41" ht="39.950000000000003" customHeight="1" x14ac:dyDescent="0.2">
      <c r="A709" s="983"/>
      <c r="B709" s="984"/>
      <c r="C709" s="985"/>
      <c r="D709" s="986"/>
      <c r="E709" s="987"/>
      <c r="F709" s="988"/>
      <c r="G709" s="1030"/>
      <c r="H709" s="990"/>
      <c r="I709" s="1020"/>
      <c r="J709" s="1020"/>
      <c r="K709" s="992"/>
      <c r="L709" s="993" t="s">
        <v>826</v>
      </c>
      <c r="M709" s="1104">
        <v>0.3</v>
      </c>
      <c r="N709" s="36" t="s">
        <v>42</v>
      </c>
      <c r="O709" s="195">
        <v>0</v>
      </c>
      <c r="P709" s="195">
        <v>0</v>
      </c>
      <c r="Q709" s="195">
        <v>0</v>
      </c>
      <c r="R709" s="196">
        <v>1</v>
      </c>
      <c r="S709" s="88">
        <f t="shared" ref="S709" si="3253">SUM(O709:O709)*M709</f>
        <v>0</v>
      </c>
      <c r="T709" s="89">
        <f t="shared" ref="T709" si="3254">SUM(P709:P709)*M709</f>
        <v>0</v>
      </c>
      <c r="U709" s="89">
        <f t="shared" ref="U709" si="3255">SUM(Q709:Q709)*M709</f>
        <v>0</v>
      </c>
      <c r="V709" s="90">
        <f t="shared" ref="V709" si="3256">SUM(R709:R709)*M709</f>
        <v>0.3</v>
      </c>
      <c r="W709" s="91">
        <f t="shared" si="3043"/>
        <v>0.3</v>
      </c>
      <c r="X709" s="272"/>
      <c r="Y709" s="287"/>
      <c r="Z709" s="287"/>
      <c r="AA709" s="287"/>
      <c r="AB709" s="1016"/>
      <c r="AC709" s="290"/>
      <c r="AD709" s="1105"/>
      <c r="AE709" s="51" t="str">
        <f t="shared" ref="AE709" si="3257">+IF(Q710&gt;Q709,"SUPERADA",IF(Q710=Q709,"EQUILIBRADA",IF(Q710&lt;Q709,"PARA MEJORAR")))</f>
        <v>EQUILIBRADA</v>
      </c>
      <c r="AF709" s="79"/>
      <c r="AG709" s="79"/>
      <c r="AH709" s="79"/>
      <c r="AI709" s="997"/>
      <c r="AJ709" s="97"/>
      <c r="AK709" s="98"/>
      <c r="AL709" s="98"/>
      <c r="AM709" s="98"/>
      <c r="AN709" s="98"/>
      <c r="AO709" s="99"/>
    </row>
    <row r="710" spans="1:41" ht="39.950000000000003" customHeight="1" thickBot="1" x14ac:dyDescent="0.25">
      <c r="A710" s="983"/>
      <c r="B710" s="984"/>
      <c r="C710" s="985"/>
      <c r="D710" s="986"/>
      <c r="E710" s="987"/>
      <c r="F710" s="988"/>
      <c r="G710" s="1030"/>
      <c r="H710" s="990"/>
      <c r="I710" s="1020"/>
      <c r="J710" s="1020"/>
      <c r="K710" s="992"/>
      <c r="L710" s="993"/>
      <c r="M710" s="1104"/>
      <c r="N710" s="65" t="s">
        <v>48</v>
      </c>
      <c r="O710" s="302">
        <v>0</v>
      </c>
      <c r="P710" s="302">
        <v>0</v>
      </c>
      <c r="Q710" s="302">
        <v>0</v>
      </c>
      <c r="R710" s="303">
        <v>0</v>
      </c>
      <c r="S710" s="68">
        <f t="shared" ref="S710" si="3258">SUM(O710:O710)*M709</f>
        <v>0</v>
      </c>
      <c r="T710" s="69">
        <f t="shared" ref="T710" si="3259">SUM(P710:P710)*M709</f>
        <v>0</v>
      </c>
      <c r="U710" s="69">
        <f t="shared" ref="U710" si="3260">SUM(Q710:Q710)*M709</f>
        <v>0</v>
      </c>
      <c r="V710" s="70">
        <f t="shared" ref="V710" si="3261">SUM(R710:R710)*M709</f>
        <v>0</v>
      </c>
      <c r="W710" s="71">
        <f t="shared" si="3043"/>
        <v>0</v>
      </c>
      <c r="X710" s="272"/>
      <c r="Y710" s="287"/>
      <c r="Z710" s="287"/>
      <c r="AA710" s="287"/>
      <c r="AB710" s="1016"/>
      <c r="AC710" s="290"/>
      <c r="AD710" s="1105"/>
      <c r="AE710" s="78"/>
      <c r="AF710" s="79"/>
      <c r="AG710" s="79"/>
      <c r="AH710" s="79"/>
      <c r="AI710" s="997"/>
      <c r="AJ710" s="97"/>
      <c r="AK710" s="98"/>
      <c r="AL710" s="98"/>
      <c r="AM710" s="98"/>
      <c r="AN710" s="98"/>
      <c r="AO710" s="99"/>
    </row>
    <row r="711" spans="1:41" ht="39.950000000000003" customHeight="1" x14ac:dyDescent="0.2">
      <c r="A711" s="983"/>
      <c r="B711" s="984"/>
      <c r="C711" s="985"/>
      <c r="D711" s="986"/>
      <c r="E711" s="987"/>
      <c r="F711" s="988"/>
      <c r="G711" s="1030"/>
      <c r="H711" s="990"/>
      <c r="I711" s="1020"/>
      <c r="J711" s="1020"/>
      <c r="K711" s="992"/>
      <c r="L711" s="993" t="s">
        <v>827</v>
      </c>
      <c r="M711" s="1104">
        <v>0.1</v>
      </c>
      <c r="N711" s="36" t="s">
        <v>42</v>
      </c>
      <c r="O711" s="85">
        <v>0.25</v>
      </c>
      <c r="P711" s="85">
        <v>0.5</v>
      </c>
      <c r="Q711" s="85">
        <v>0.75</v>
      </c>
      <c r="R711" s="87">
        <v>1</v>
      </c>
      <c r="S711" s="88">
        <f t="shared" ref="S711" si="3262">SUM(O711:O711)*M711</f>
        <v>2.5000000000000001E-2</v>
      </c>
      <c r="T711" s="89">
        <f t="shared" ref="T711" si="3263">SUM(P711:P711)*M711</f>
        <v>0.05</v>
      </c>
      <c r="U711" s="89">
        <f t="shared" ref="U711" si="3264">SUM(Q711:Q711)*M711</f>
        <v>7.5000000000000011E-2</v>
      </c>
      <c r="V711" s="90">
        <f t="shared" ref="V711" si="3265">SUM(R711:R711)*M711</f>
        <v>0.1</v>
      </c>
      <c r="W711" s="91">
        <f t="shared" si="3043"/>
        <v>0.1</v>
      </c>
      <c r="X711" s="272"/>
      <c r="Y711" s="287"/>
      <c r="Z711" s="287"/>
      <c r="AA711" s="287"/>
      <c r="AB711" s="1016"/>
      <c r="AC711" s="290"/>
      <c r="AD711" s="1105"/>
      <c r="AE711" s="51" t="str">
        <f t="shared" ref="AE711" si="3266">+IF(Q712&gt;Q711,"SUPERADA",IF(Q712=Q711,"EQUILIBRADA",IF(Q712&lt;Q711,"PARA MEJORAR")))</f>
        <v>EQUILIBRADA</v>
      </c>
      <c r="AF711" s="79"/>
      <c r="AG711" s="79"/>
      <c r="AH711" s="79"/>
      <c r="AI711" s="997"/>
      <c r="AJ711" s="97"/>
      <c r="AK711" s="98"/>
      <c r="AL711" s="98"/>
      <c r="AM711" s="98"/>
      <c r="AN711" s="98"/>
      <c r="AO711" s="99"/>
    </row>
    <row r="712" spans="1:41" ht="39.950000000000003" customHeight="1" thickBot="1" x14ac:dyDescent="0.25">
      <c r="A712" s="983"/>
      <c r="B712" s="984"/>
      <c r="C712" s="985"/>
      <c r="D712" s="986"/>
      <c r="E712" s="987"/>
      <c r="F712" s="988"/>
      <c r="G712" s="1030"/>
      <c r="H712" s="990"/>
      <c r="I712" s="1020"/>
      <c r="J712" s="1020"/>
      <c r="K712" s="992"/>
      <c r="L712" s="993"/>
      <c r="M712" s="1104"/>
      <c r="N712" s="65" t="s">
        <v>48</v>
      </c>
      <c r="O712" s="302">
        <v>0.25</v>
      </c>
      <c r="P712" s="302">
        <v>0.5</v>
      </c>
      <c r="Q712" s="302">
        <v>0.75</v>
      </c>
      <c r="R712" s="303">
        <v>0</v>
      </c>
      <c r="S712" s="68">
        <f t="shared" ref="S712" si="3267">SUM(O712:O712)*M711</f>
        <v>2.5000000000000001E-2</v>
      </c>
      <c r="T712" s="69">
        <f t="shared" ref="T712" si="3268">SUM(P712:P712)*M711</f>
        <v>0.05</v>
      </c>
      <c r="U712" s="69">
        <f t="shared" ref="U712" si="3269">SUM(Q712:Q712)*M711</f>
        <v>7.5000000000000011E-2</v>
      </c>
      <c r="V712" s="70">
        <f t="shared" ref="V712" si="3270">SUM(R712:R712)*M711</f>
        <v>0</v>
      </c>
      <c r="W712" s="71">
        <f t="shared" si="3043"/>
        <v>7.5000000000000011E-2</v>
      </c>
      <c r="X712" s="272"/>
      <c r="Y712" s="287"/>
      <c r="Z712" s="287"/>
      <c r="AA712" s="287"/>
      <c r="AB712" s="1016"/>
      <c r="AC712" s="290"/>
      <c r="AD712" s="1105"/>
      <c r="AE712" s="78"/>
      <c r="AF712" s="79"/>
      <c r="AG712" s="79"/>
      <c r="AH712" s="79"/>
      <c r="AI712" s="997"/>
      <c r="AJ712" s="97"/>
      <c r="AK712" s="98"/>
      <c r="AL712" s="98"/>
      <c r="AM712" s="98"/>
      <c r="AN712" s="98"/>
      <c r="AO712" s="99"/>
    </row>
    <row r="713" spans="1:41" ht="39.950000000000003" customHeight="1" x14ac:dyDescent="0.2">
      <c r="A713" s="983"/>
      <c r="B713" s="984"/>
      <c r="C713" s="985"/>
      <c r="D713" s="986"/>
      <c r="E713" s="987"/>
      <c r="F713" s="988"/>
      <c r="G713" s="1030"/>
      <c r="H713" s="990"/>
      <c r="I713" s="1020"/>
      <c r="J713" s="1020"/>
      <c r="K713" s="992"/>
      <c r="L713" s="993" t="s">
        <v>828</v>
      </c>
      <c r="M713" s="1104">
        <v>0.1</v>
      </c>
      <c r="N713" s="36" t="s">
        <v>42</v>
      </c>
      <c r="O713" s="85">
        <v>0.25</v>
      </c>
      <c r="P713" s="85">
        <v>0.5</v>
      </c>
      <c r="Q713" s="85">
        <v>0.75</v>
      </c>
      <c r="R713" s="87">
        <v>1</v>
      </c>
      <c r="S713" s="88">
        <f t="shared" ref="S713" si="3271">SUM(O713:O713)*M713</f>
        <v>2.5000000000000001E-2</v>
      </c>
      <c r="T713" s="89">
        <f t="shared" ref="T713" si="3272">SUM(P713:P713)*M713</f>
        <v>0.05</v>
      </c>
      <c r="U713" s="89">
        <f t="shared" ref="U713" si="3273">SUM(Q713:Q713)*M713</f>
        <v>7.5000000000000011E-2</v>
      </c>
      <c r="V713" s="90">
        <f t="shared" ref="V713" si="3274">SUM(R713:R713)*M713</f>
        <v>0.1</v>
      </c>
      <c r="W713" s="91">
        <f t="shared" si="3043"/>
        <v>0.1</v>
      </c>
      <c r="X713" s="272"/>
      <c r="Y713" s="287"/>
      <c r="Z713" s="287"/>
      <c r="AA713" s="287"/>
      <c r="AB713" s="1016"/>
      <c r="AC713" s="290"/>
      <c r="AD713" s="1105"/>
      <c r="AE713" s="51" t="str">
        <f t="shared" ref="AE713" si="3275">+IF(Q714&gt;Q713,"SUPERADA",IF(Q714=Q713,"EQUILIBRADA",IF(Q714&lt;Q713,"PARA MEJORAR")))</f>
        <v>EQUILIBRADA</v>
      </c>
      <c r="AF713" s="79"/>
      <c r="AG713" s="79"/>
      <c r="AH713" s="79"/>
      <c r="AI713" s="997"/>
      <c r="AJ713" s="81"/>
      <c r="AK713" s="82"/>
      <c r="AL713" s="82"/>
      <c r="AM713" s="82"/>
      <c r="AN713" s="82"/>
      <c r="AO713" s="83"/>
    </row>
    <row r="714" spans="1:41" ht="39.950000000000003" customHeight="1" thickBot="1" x14ac:dyDescent="0.25">
      <c r="A714" s="983"/>
      <c r="B714" s="984"/>
      <c r="C714" s="1021"/>
      <c r="D714" s="1022"/>
      <c r="E714" s="1023"/>
      <c r="F714" s="1024"/>
      <c r="G714" s="1032"/>
      <c r="H714" s="999"/>
      <c r="I714" s="1025"/>
      <c r="J714" s="1025"/>
      <c r="K714" s="1001"/>
      <c r="L714" s="1002"/>
      <c r="M714" s="1106"/>
      <c r="N714" s="65" t="s">
        <v>48</v>
      </c>
      <c r="O714" s="107">
        <v>0.25</v>
      </c>
      <c r="P714" s="107">
        <v>0.5</v>
      </c>
      <c r="Q714" s="107">
        <v>0.75</v>
      </c>
      <c r="R714" s="108">
        <v>0</v>
      </c>
      <c r="S714" s="109">
        <f t="shared" ref="S714" si="3276">SUM(O714:O714)*M713</f>
        <v>2.5000000000000001E-2</v>
      </c>
      <c r="T714" s="110">
        <f t="shared" ref="T714" si="3277">SUM(P714:P714)*M713</f>
        <v>0.05</v>
      </c>
      <c r="U714" s="110">
        <f t="shared" ref="U714" si="3278">SUM(Q714:Q714)*M713</f>
        <v>7.5000000000000011E-2</v>
      </c>
      <c r="V714" s="111">
        <f t="shared" ref="V714" si="3279">SUM(R714:R714)*M713</f>
        <v>0</v>
      </c>
      <c r="W714" s="112">
        <f t="shared" si="3043"/>
        <v>7.5000000000000011E-2</v>
      </c>
      <c r="X714" s="326"/>
      <c r="Y714" s="327"/>
      <c r="Z714" s="327"/>
      <c r="AA714" s="327"/>
      <c r="AB714" s="1012"/>
      <c r="AC714" s="290"/>
      <c r="AD714" s="1105"/>
      <c r="AE714" s="78"/>
      <c r="AF714" s="78"/>
      <c r="AG714" s="78"/>
      <c r="AH714" s="79"/>
      <c r="AI714" s="997"/>
      <c r="AJ714" s="97"/>
      <c r="AK714" s="98"/>
      <c r="AL714" s="98"/>
      <c r="AM714" s="98"/>
      <c r="AN714" s="98"/>
      <c r="AO714" s="99"/>
    </row>
    <row r="715" spans="1:41" ht="39.950000000000003" customHeight="1" x14ac:dyDescent="0.2">
      <c r="A715" s="983"/>
      <c r="B715" s="984"/>
      <c r="C715" s="970">
        <v>46</v>
      </c>
      <c r="D715" s="971" t="s">
        <v>829</v>
      </c>
      <c r="E715" s="972">
        <v>53</v>
      </c>
      <c r="F715" s="973" t="s">
        <v>830</v>
      </c>
      <c r="G715" s="1107" t="s">
        <v>831</v>
      </c>
      <c r="H715" s="975">
        <v>99</v>
      </c>
      <c r="I715" s="1028" t="s">
        <v>832</v>
      </c>
      <c r="J715" s="1028" t="s">
        <v>815</v>
      </c>
      <c r="K715" s="977">
        <v>0.75</v>
      </c>
      <c r="L715" s="978" t="s">
        <v>833</v>
      </c>
      <c r="M715" s="1102">
        <v>0.4</v>
      </c>
      <c r="N715" s="36" t="s">
        <v>42</v>
      </c>
      <c r="O715" s="38">
        <v>0.25</v>
      </c>
      <c r="P715" s="38">
        <v>0.5</v>
      </c>
      <c r="Q715" s="38">
        <v>0.75</v>
      </c>
      <c r="R715" s="116">
        <v>1</v>
      </c>
      <c r="S715" s="41">
        <f t="shared" ref="S715" si="3280">SUM(O715:O715)*M715</f>
        <v>0.1</v>
      </c>
      <c r="T715" s="42">
        <f t="shared" ref="T715" si="3281">SUM(P715:P715)*M715</f>
        <v>0.2</v>
      </c>
      <c r="U715" s="42">
        <f t="shared" ref="U715" si="3282">SUM(Q715:Q715)*M715</f>
        <v>0.30000000000000004</v>
      </c>
      <c r="V715" s="43">
        <f t="shared" ref="V715" si="3283">SUM(R715:R715)*M715</f>
        <v>0.4</v>
      </c>
      <c r="W715" s="44">
        <f t="shared" si="3043"/>
        <v>0.4</v>
      </c>
      <c r="X715" s="313">
        <f>+S716+S718+S720</f>
        <v>0.25</v>
      </c>
      <c r="Y715" s="273">
        <f t="shared" ref="Y715:AB715" si="3284">+T716+T718+T720</f>
        <v>0.5</v>
      </c>
      <c r="Z715" s="273">
        <f t="shared" si="3284"/>
        <v>0.75000000000000011</v>
      </c>
      <c r="AA715" s="273">
        <f t="shared" si="3284"/>
        <v>0</v>
      </c>
      <c r="AB715" s="1008">
        <f t="shared" si="3284"/>
        <v>0.75000000000000011</v>
      </c>
      <c r="AC715" s="290"/>
      <c r="AD715" s="1105"/>
      <c r="AE715" s="51" t="str">
        <f t="shared" ref="AE715" si="3285">+IF(Q716&gt;Q715,"SUPERADA",IF(Q716=Q715,"EQUILIBRADA",IF(Q716&lt;Q715,"PARA MEJORAR")))</f>
        <v>EQUILIBRADA</v>
      </c>
      <c r="AF715" s="51" t="str">
        <f>IF(COUNTIF(AE715:AE720,"PARA MEJORAR")&gt;=1,"PARA MEJORAR","BIEN")</f>
        <v>BIEN</v>
      </c>
      <c r="AG715" s="51" t="str">
        <f>IF(COUNTIF(AF715:AF720,"PARA MEJORAR")&gt;=1,"PARA MEJORAR","BIEN")</f>
        <v>BIEN</v>
      </c>
      <c r="AH715" s="79"/>
      <c r="AI715" s="997"/>
      <c r="AJ715" s="97"/>
      <c r="AK715" s="98"/>
      <c r="AL715" s="98"/>
      <c r="AM715" s="98"/>
      <c r="AN715" s="98"/>
      <c r="AO715" s="99"/>
    </row>
    <row r="716" spans="1:41" ht="39.950000000000003" customHeight="1" thickBot="1" x14ac:dyDescent="0.25">
      <c r="A716" s="983"/>
      <c r="B716" s="984"/>
      <c r="C716" s="985"/>
      <c r="D716" s="986"/>
      <c r="E716" s="987"/>
      <c r="F716" s="988"/>
      <c r="G716" s="1108"/>
      <c r="H716" s="990"/>
      <c r="I716" s="1020"/>
      <c r="J716" s="1020"/>
      <c r="K716" s="992"/>
      <c r="L716" s="993"/>
      <c r="M716" s="1104"/>
      <c r="N716" s="65" t="s">
        <v>48</v>
      </c>
      <c r="O716" s="302">
        <v>0.25</v>
      </c>
      <c r="P716" s="302">
        <v>0.5</v>
      </c>
      <c r="Q716" s="302">
        <v>0.75</v>
      </c>
      <c r="R716" s="303">
        <v>0</v>
      </c>
      <c r="S716" s="68">
        <f t="shared" ref="S716" si="3286">SUM(O716:O716)*M715</f>
        <v>0.1</v>
      </c>
      <c r="T716" s="69">
        <f t="shared" ref="T716" si="3287">SUM(P716:P716)*M715</f>
        <v>0.2</v>
      </c>
      <c r="U716" s="69">
        <f t="shared" ref="U716" si="3288">SUM(Q716:Q716)*M715</f>
        <v>0.30000000000000004</v>
      </c>
      <c r="V716" s="70">
        <f t="shared" ref="V716" si="3289">SUM(R716:R716)*M715</f>
        <v>0</v>
      </c>
      <c r="W716" s="71">
        <f t="shared" si="3043"/>
        <v>0.30000000000000004</v>
      </c>
      <c r="X716" s="272"/>
      <c r="Y716" s="287"/>
      <c r="Z716" s="287"/>
      <c r="AA716" s="287"/>
      <c r="AB716" s="1016"/>
      <c r="AC716" s="290"/>
      <c r="AD716" s="1105"/>
      <c r="AE716" s="78"/>
      <c r="AF716" s="79"/>
      <c r="AG716" s="79"/>
      <c r="AH716" s="79"/>
      <c r="AI716" s="997"/>
      <c r="AJ716" s="97"/>
      <c r="AK716" s="98"/>
      <c r="AL716" s="98"/>
      <c r="AM716" s="98"/>
      <c r="AN716" s="98"/>
      <c r="AO716" s="99"/>
    </row>
    <row r="717" spans="1:41" ht="39.950000000000003" customHeight="1" x14ac:dyDescent="0.2">
      <c r="A717" s="983"/>
      <c r="B717" s="984"/>
      <c r="C717" s="985"/>
      <c r="D717" s="986"/>
      <c r="E717" s="987"/>
      <c r="F717" s="988"/>
      <c r="G717" s="1108"/>
      <c r="H717" s="990"/>
      <c r="I717" s="1020"/>
      <c r="J717" s="1020"/>
      <c r="K717" s="992"/>
      <c r="L717" s="993" t="s">
        <v>834</v>
      </c>
      <c r="M717" s="1104">
        <v>0.4</v>
      </c>
      <c r="N717" s="36" t="s">
        <v>42</v>
      </c>
      <c r="O717" s="85">
        <v>0.25</v>
      </c>
      <c r="P717" s="85">
        <v>0.5</v>
      </c>
      <c r="Q717" s="85">
        <v>0.75</v>
      </c>
      <c r="R717" s="87">
        <v>1</v>
      </c>
      <c r="S717" s="88">
        <f t="shared" ref="S717" si="3290">SUM(O717:O717)*M717</f>
        <v>0.1</v>
      </c>
      <c r="T717" s="89">
        <f t="shared" ref="T717" si="3291">SUM(P717:P717)*M717</f>
        <v>0.2</v>
      </c>
      <c r="U717" s="89">
        <f t="shared" ref="U717" si="3292">SUM(Q717:Q717)*M717</f>
        <v>0.30000000000000004</v>
      </c>
      <c r="V717" s="90">
        <f t="shared" ref="V717" si="3293">SUM(R717:R717)*M717</f>
        <v>0.4</v>
      </c>
      <c r="W717" s="91">
        <f t="shared" si="3043"/>
        <v>0.4</v>
      </c>
      <c r="X717" s="272"/>
      <c r="Y717" s="287"/>
      <c r="Z717" s="287"/>
      <c r="AA717" s="287"/>
      <c r="AB717" s="1016"/>
      <c r="AC717" s="290"/>
      <c r="AD717" s="1105"/>
      <c r="AE717" s="51" t="str">
        <f t="shared" ref="AE717" si="3294">+IF(Q718&gt;Q717,"SUPERADA",IF(Q718=Q717,"EQUILIBRADA",IF(Q718&lt;Q717,"PARA MEJORAR")))</f>
        <v>EQUILIBRADA</v>
      </c>
      <c r="AF717" s="79"/>
      <c r="AG717" s="79"/>
      <c r="AH717" s="79"/>
      <c r="AI717" s="997"/>
      <c r="AJ717" s="97"/>
      <c r="AK717" s="98"/>
      <c r="AL717" s="98"/>
      <c r="AM717" s="98"/>
      <c r="AN717" s="98"/>
      <c r="AO717" s="99"/>
    </row>
    <row r="718" spans="1:41" ht="39.950000000000003" customHeight="1" thickBot="1" x14ac:dyDescent="0.25">
      <c r="A718" s="983"/>
      <c r="B718" s="984"/>
      <c r="C718" s="985"/>
      <c r="D718" s="986"/>
      <c r="E718" s="987"/>
      <c r="F718" s="988"/>
      <c r="G718" s="1108"/>
      <c r="H718" s="990"/>
      <c r="I718" s="1020"/>
      <c r="J718" s="1020"/>
      <c r="K718" s="992"/>
      <c r="L718" s="993"/>
      <c r="M718" s="1104"/>
      <c r="N718" s="65" t="s">
        <v>48</v>
      </c>
      <c r="O718" s="302">
        <v>0.25</v>
      </c>
      <c r="P718" s="302">
        <v>0.5</v>
      </c>
      <c r="Q718" s="302">
        <v>0.75</v>
      </c>
      <c r="R718" s="303">
        <v>0</v>
      </c>
      <c r="S718" s="68">
        <f t="shared" ref="S718" si="3295">SUM(O718:O718)*M717</f>
        <v>0.1</v>
      </c>
      <c r="T718" s="69">
        <f t="shared" ref="T718" si="3296">SUM(P718:P718)*M717</f>
        <v>0.2</v>
      </c>
      <c r="U718" s="69">
        <f t="shared" ref="U718" si="3297">SUM(Q718:Q718)*M717</f>
        <v>0.30000000000000004</v>
      </c>
      <c r="V718" s="70">
        <f t="shared" ref="V718" si="3298">SUM(R718:R718)*M717</f>
        <v>0</v>
      </c>
      <c r="W718" s="71">
        <f t="shared" si="3043"/>
        <v>0.30000000000000004</v>
      </c>
      <c r="X718" s="272"/>
      <c r="Y718" s="287"/>
      <c r="Z718" s="287"/>
      <c r="AA718" s="287"/>
      <c r="AB718" s="1016"/>
      <c r="AC718" s="290"/>
      <c r="AD718" s="1105"/>
      <c r="AE718" s="78"/>
      <c r="AF718" s="79"/>
      <c r="AG718" s="79"/>
      <c r="AH718" s="79"/>
      <c r="AI718" s="997"/>
      <c r="AJ718" s="97"/>
      <c r="AK718" s="98"/>
      <c r="AL718" s="98"/>
      <c r="AM718" s="98"/>
      <c r="AN718" s="98"/>
      <c r="AO718" s="99"/>
    </row>
    <row r="719" spans="1:41" ht="39.950000000000003" customHeight="1" x14ac:dyDescent="0.2">
      <c r="A719" s="983"/>
      <c r="B719" s="984"/>
      <c r="C719" s="985"/>
      <c r="D719" s="986"/>
      <c r="E719" s="987"/>
      <c r="F719" s="988"/>
      <c r="G719" s="1108"/>
      <c r="H719" s="990"/>
      <c r="I719" s="1020"/>
      <c r="J719" s="1020"/>
      <c r="K719" s="992"/>
      <c r="L719" s="993" t="s">
        <v>835</v>
      </c>
      <c r="M719" s="1104">
        <v>0.2</v>
      </c>
      <c r="N719" s="36" t="s">
        <v>42</v>
      </c>
      <c r="O719" s="85">
        <v>0.25</v>
      </c>
      <c r="P719" s="85">
        <v>0.5</v>
      </c>
      <c r="Q719" s="85">
        <v>0.75</v>
      </c>
      <c r="R719" s="87">
        <v>1</v>
      </c>
      <c r="S719" s="88">
        <f t="shared" ref="S719" si="3299">SUM(O719:O719)*M719</f>
        <v>0.05</v>
      </c>
      <c r="T719" s="89">
        <f t="shared" ref="T719" si="3300">SUM(P719:P719)*M719</f>
        <v>0.1</v>
      </c>
      <c r="U719" s="89">
        <f t="shared" ref="U719" si="3301">SUM(Q719:Q719)*M719</f>
        <v>0.15000000000000002</v>
      </c>
      <c r="V719" s="90">
        <f t="shared" ref="V719" si="3302">SUM(R719:R719)*M719</f>
        <v>0.2</v>
      </c>
      <c r="W719" s="91">
        <f t="shared" si="3043"/>
        <v>0.2</v>
      </c>
      <c r="X719" s="272"/>
      <c r="Y719" s="287"/>
      <c r="Z719" s="287"/>
      <c r="AA719" s="287"/>
      <c r="AB719" s="1016"/>
      <c r="AC719" s="290"/>
      <c r="AD719" s="1105"/>
      <c r="AE719" s="51" t="str">
        <f t="shared" ref="AE719" si="3303">+IF(Q720&gt;Q719,"SUPERADA",IF(Q720=Q719,"EQUILIBRADA",IF(Q720&lt;Q719,"PARA MEJORAR")))</f>
        <v>EQUILIBRADA</v>
      </c>
      <c r="AF719" s="79"/>
      <c r="AG719" s="79"/>
      <c r="AH719" s="79"/>
      <c r="AI719" s="997"/>
      <c r="AJ719" s="97"/>
      <c r="AK719" s="98"/>
      <c r="AL719" s="98"/>
      <c r="AM719" s="98"/>
      <c r="AN719" s="98"/>
      <c r="AO719" s="99"/>
    </row>
    <row r="720" spans="1:41" ht="39.950000000000003" customHeight="1" thickBot="1" x14ac:dyDescent="0.25">
      <c r="A720" s="983"/>
      <c r="B720" s="984"/>
      <c r="C720" s="1021"/>
      <c r="D720" s="1022"/>
      <c r="E720" s="1023"/>
      <c r="F720" s="1024"/>
      <c r="G720" s="1109"/>
      <c r="H720" s="999"/>
      <c r="I720" s="1025"/>
      <c r="J720" s="1025"/>
      <c r="K720" s="1001"/>
      <c r="L720" s="1002"/>
      <c r="M720" s="1106"/>
      <c r="N720" s="65" t="s">
        <v>48</v>
      </c>
      <c r="O720" s="107">
        <v>0.25</v>
      </c>
      <c r="P720" s="107">
        <v>0.5</v>
      </c>
      <c r="Q720" s="107">
        <v>0.75</v>
      </c>
      <c r="R720" s="108">
        <v>0</v>
      </c>
      <c r="S720" s="109">
        <f t="shared" ref="S720" si="3304">SUM(O720:O720)*M719</f>
        <v>0.05</v>
      </c>
      <c r="T720" s="110">
        <f t="shared" ref="T720" si="3305">SUM(P720:P720)*M719</f>
        <v>0.1</v>
      </c>
      <c r="U720" s="110">
        <f t="shared" ref="U720" si="3306">SUM(Q720:Q720)*M719</f>
        <v>0.15000000000000002</v>
      </c>
      <c r="V720" s="111">
        <f t="shared" ref="V720" si="3307">SUM(R720:R720)*M719</f>
        <v>0</v>
      </c>
      <c r="W720" s="112">
        <f t="shared" si="3043"/>
        <v>0.15000000000000002</v>
      </c>
      <c r="X720" s="326"/>
      <c r="Y720" s="327"/>
      <c r="Z720" s="327"/>
      <c r="AA720" s="327"/>
      <c r="AB720" s="1012"/>
      <c r="AC720" s="290"/>
      <c r="AD720" s="1105"/>
      <c r="AE720" s="78"/>
      <c r="AF720" s="78"/>
      <c r="AG720" s="78"/>
      <c r="AH720" s="79"/>
      <c r="AI720" s="997"/>
      <c r="AJ720" s="97"/>
      <c r="AK720" s="98"/>
      <c r="AL720" s="98"/>
      <c r="AM720" s="98"/>
      <c r="AN720" s="98"/>
      <c r="AO720" s="99"/>
    </row>
    <row r="721" spans="1:41" ht="39.950000000000003" customHeight="1" x14ac:dyDescent="0.2">
      <c r="A721" s="983"/>
      <c r="B721" s="984"/>
      <c r="C721" s="970">
        <v>47</v>
      </c>
      <c r="D721" s="971" t="s">
        <v>836</v>
      </c>
      <c r="E721" s="972">
        <v>54</v>
      </c>
      <c r="F721" s="973" t="s">
        <v>837</v>
      </c>
      <c r="G721" s="1027" t="s">
        <v>838</v>
      </c>
      <c r="H721" s="975">
        <v>100</v>
      </c>
      <c r="I721" s="1028" t="s">
        <v>839</v>
      </c>
      <c r="J721" s="1028" t="s">
        <v>815</v>
      </c>
      <c r="K721" s="977">
        <v>0.63749999999999996</v>
      </c>
      <c r="L721" s="978" t="s">
        <v>840</v>
      </c>
      <c r="M721" s="1102">
        <v>0.5</v>
      </c>
      <c r="N721" s="36" t="s">
        <v>42</v>
      </c>
      <c r="O721" s="38">
        <v>0.25</v>
      </c>
      <c r="P721" s="38">
        <v>0.5</v>
      </c>
      <c r="Q721" s="38">
        <v>0.75</v>
      </c>
      <c r="R721" s="116">
        <v>1</v>
      </c>
      <c r="S721" s="41">
        <f t="shared" ref="S721" si="3308">SUM(O721:O721)*M721</f>
        <v>0.125</v>
      </c>
      <c r="T721" s="42">
        <f t="shared" ref="T721" si="3309">SUM(P721:P721)*M721</f>
        <v>0.25</v>
      </c>
      <c r="U721" s="42">
        <f t="shared" ref="U721" si="3310">SUM(Q721:Q721)*M721</f>
        <v>0.375</v>
      </c>
      <c r="V721" s="43">
        <f t="shared" ref="V721" si="3311">SUM(R721:R721)*M721</f>
        <v>0.5</v>
      </c>
      <c r="W721" s="44">
        <f t="shared" si="3043"/>
        <v>0.5</v>
      </c>
      <c r="X721" s="313">
        <f>+S722+S724+S726+S728</f>
        <v>0.21249999999999999</v>
      </c>
      <c r="Y721" s="273">
        <f t="shared" ref="Y721:AB721" si="3312">+T722+T724+T726+T728</f>
        <v>0.42499999999999999</v>
      </c>
      <c r="Z721" s="273">
        <f t="shared" si="3312"/>
        <v>0.63749999999999996</v>
      </c>
      <c r="AA721" s="273">
        <f t="shared" si="3312"/>
        <v>0</v>
      </c>
      <c r="AB721" s="1008">
        <f t="shared" si="3312"/>
        <v>0.63749999999999996</v>
      </c>
      <c r="AC721" s="290"/>
      <c r="AD721" s="1105"/>
      <c r="AE721" s="51" t="str">
        <f t="shared" ref="AE721" si="3313">+IF(Q722&gt;Q721,"SUPERADA",IF(Q722=Q721,"EQUILIBRADA",IF(Q722&lt;Q721,"PARA MEJORAR")))</f>
        <v>EQUILIBRADA</v>
      </c>
      <c r="AF721" s="51" t="str">
        <f>IF(COUNTIF(AE721:AE728,"PARA MEJORAR")&gt;=1,"PARA MEJORAR","BIEN")</f>
        <v>PARA MEJORAR</v>
      </c>
      <c r="AG721" s="51" t="str">
        <f>IF(COUNTIF(AF721:AF728,"PARA MEJORAR")&gt;=1,"PARA MEJORAR","BIEN")</f>
        <v>PARA MEJORAR</v>
      </c>
      <c r="AH721" s="79"/>
      <c r="AI721" s="997"/>
      <c r="AJ721" s="81"/>
      <c r="AK721" s="82"/>
      <c r="AL721" s="82"/>
      <c r="AM721" s="82"/>
      <c r="AN721" s="82"/>
      <c r="AO721" s="83"/>
    </row>
    <row r="722" spans="1:41" ht="39.950000000000003" customHeight="1" thickBot="1" x14ac:dyDescent="0.25">
      <c r="A722" s="983"/>
      <c r="B722" s="984"/>
      <c r="C722" s="985"/>
      <c r="D722" s="986"/>
      <c r="E722" s="987"/>
      <c r="F722" s="988"/>
      <c r="G722" s="1030"/>
      <c r="H722" s="990"/>
      <c r="I722" s="1020"/>
      <c r="J722" s="1020"/>
      <c r="K722" s="992"/>
      <c r="L722" s="993"/>
      <c r="M722" s="1104"/>
      <c r="N722" s="65" t="s">
        <v>48</v>
      </c>
      <c r="O722" s="302">
        <v>0.25</v>
      </c>
      <c r="P722" s="302">
        <v>0.5</v>
      </c>
      <c r="Q722" s="302">
        <v>0.75</v>
      </c>
      <c r="R722" s="303">
        <v>0</v>
      </c>
      <c r="S722" s="68">
        <f t="shared" ref="S722" si="3314">SUM(O722:O722)*M721</f>
        <v>0.125</v>
      </c>
      <c r="T722" s="69">
        <f t="shared" ref="T722" si="3315">SUM(P722:P722)*M721</f>
        <v>0.25</v>
      </c>
      <c r="U722" s="69">
        <f t="shared" ref="U722" si="3316">SUM(Q722:Q722)*M721</f>
        <v>0.375</v>
      </c>
      <c r="V722" s="70">
        <f t="shared" ref="V722" si="3317">SUM(R722:R722)*M721</f>
        <v>0</v>
      </c>
      <c r="W722" s="71">
        <f t="shared" si="3043"/>
        <v>0.375</v>
      </c>
      <c r="X722" s="272"/>
      <c r="Y722" s="287"/>
      <c r="Z722" s="287"/>
      <c r="AA722" s="287"/>
      <c r="AB722" s="1016"/>
      <c r="AC722" s="290"/>
      <c r="AD722" s="1105"/>
      <c r="AE722" s="78"/>
      <c r="AF722" s="79"/>
      <c r="AG722" s="79"/>
      <c r="AH722" s="79"/>
      <c r="AI722" s="997"/>
      <c r="AJ722" s="97"/>
      <c r="AK722" s="98"/>
      <c r="AL722" s="98"/>
      <c r="AM722" s="98"/>
      <c r="AN722" s="98"/>
      <c r="AO722" s="99"/>
    </row>
    <row r="723" spans="1:41" ht="39.950000000000003" customHeight="1" x14ac:dyDescent="0.2">
      <c r="A723" s="983"/>
      <c r="B723" s="984"/>
      <c r="C723" s="985"/>
      <c r="D723" s="986"/>
      <c r="E723" s="987"/>
      <c r="F723" s="988"/>
      <c r="G723" s="1030"/>
      <c r="H723" s="990"/>
      <c r="I723" s="1020"/>
      <c r="J723" s="1020"/>
      <c r="K723" s="992"/>
      <c r="L723" s="993" t="s">
        <v>841</v>
      </c>
      <c r="M723" s="1104">
        <v>0.2</v>
      </c>
      <c r="N723" s="36" t="s">
        <v>42</v>
      </c>
      <c r="O723" s="85">
        <v>0.25</v>
      </c>
      <c r="P723" s="85">
        <v>0.5</v>
      </c>
      <c r="Q723" s="85">
        <v>0.75</v>
      </c>
      <c r="R723" s="87">
        <v>1</v>
      </c>
      <c r="S723" s="88">
        <f t="shared" ref="S723" si="3318">SUM(O723:O723)*M723</f>
        <v>0.05</v>
      </c>
      <c r="T723" s="89">
        <f t="shared" ref="T723" si="3319">SUM(P723:P723)*M723</f>
        <v>0.1</v>
      </c>
      <c r="U723" s="89">
        <f t="shared" ref="U723" si="3320">SUM(Q723:Q723)*M723</f>
        <v>0.15000000000000002</v>
      </c>
      <c r="V723" s="90">
        <f t="shared" ref="V723" si="3321">SUM(R723:R723)*M723</f>
        <v>0.2</v>
      </c>
      <c r="W723" s="91">
        <f t="shared" si="3043"/>
        <v>0.2</v>
      </c>
      <c r="X723" s="272"/>
      <c r="Y723" s="287"/>
      <c r="Z723" s="287"/>
      <c r="AA723" s="287"/>
      <c r="AB723" s="1016"/>
      <c r="AC723" s="290"/>
      <c r="AD723" s="1105"/>
      <c r="AE723" s="51" t="str">
        <f t="shared" ref="AE723" si="3322">+IF(Q724&gt;Q723,"SUPERADA",IF(Q724=Q723,"EQUILIBRADA",IF(Q724&lt;Q723,"PARA MEJORAR")))</f>
        <v>EQUILIBRADA</v>
      </c>
      <c r="AF723" s="79"/>
      <c r="AG723" s="79"/>
      <c r="AH723" s="79"/>
      <c r="AI723" s="997"/>
      <c r="AJ723" s="97"/>
      <c r="AK723" s="98"/>
      <c r="AL723" s="98"/>
      <c r="AM723" s="98"/>
      <c r="AN723" s="98"/>
      <c r="AO723" s="99"/>
    </row>
    <row r="724" spans="1:41" ht="39.950000000000003" customHeight="1" thickBot="1" x14ac:dyDescent="0.25">
      <c r="A724" s="983"/>
      <c r="B724" s="984"/>
      <c r="C724" s="985"/>
      <c r="D724" s="986"/>
      <c r="E724" s="987"/>
      <c r="F724" s="988"/>
      <c r="G724" s="1030"/>
      <c r="H724" s="990"/>
      <c r="I724" s="1020"/>
      <c r="J724" s="1020"/>
      <c r="K724" s="992"/>
      <c r="L724" s="993"/>
      <c r="M724" s="1104"/>
      <c r="N724" s="65" t="s">
        <v>48</v>
      </c>
      <c r="O724" s="302">
        <v>0.25</v>
      </c>
      <c r="P724" s="302">
        <v>0.5</v>
      </c>
      <c r="Q724" s="302">
        <v>0.75</v>
      </c>
      <c r="R724" s="303">
        <v>0</v>
      </c>
      <c r="S724" s="68">
        <f t="shared" ref="S724" si="3323">SUM(O724:O724)*M723</f>
        <v>0.05</v>
      </c>
      <c r="T724" s="69">
        <f t="shared" ref="T724" si="3324">SUM(P724:P724)*M723</f>
        <v>0.1</v>
      </c>
      <c r="U724" s="69">
        <f t="shared" ref="U724" si="3325">SUM(Q724:Q724)*M723</f>
        <v>0.15000000000000002</v>
      </c>
      <c r="V724" s="70">
        <f t="shared" ref="V724" si="3326">SUM(R724:R724)*M723</f>
        <v>0</v>
      </c>
      <c r="W724" s="71">
        <f t="shared" si="3043"/>
        <v>0.15000000000000002</v>
      </c>
      <c r="X724" s="272"/>
      <c r="Y724" s="287"/>
      <c r="Z724" s="287"/>
      <c r="AA724" s="287"/>
      <c r="AB724" s="1016"/>
      <c r="AC724" s="290"/>
      <c r="AD724" s="1105"/>
      <c r="AE724" s="78"/>
      <c r="AF724" s="79"/>
      <c r="AG724" s="79"/>
      <c r="AH724" s="79"/>
      <c r="AI724" s="997"/>
      <c r="AJ724" s="97"/>
      <c r="AK724" s="98"/>
      <c r="AL724" s="98"/>
      <c r="AM724" s="98"/>
      <c r="AN724" s="98"/>
      <c r="AO724" s="99"/>
    </row>
    <row r="725" spans="1:41" ht="39.950000000000003" customHeight="1" x14ac:dyDescent="0.2">
      <c r="A725" s="983"/>
      <c r="B725" s="984"/>
      <c r="C725" s="985"/>
      <c r="D725" s="986"/>
      <c r="E725" s="987"/>
      <c r="F725" s="988"/>
      <c r="G725" s="1030"/>
      <c r="H725" s="990"/>
      <c r="I725" s="1020"/>
      <c r="J725" s="1020"/>
      <c r="K725" s="992"/>
      <c r="L725" s="993" t="s">
        <v>842</v>
      </c>
      <c r="M725" s="1104">
        <v>0.15</v>
      </c>
      <c r="N725" s="36" t="s">
        <v>42</v>
      </c>
      <c r="O725" s="85">
        <v>0.25</v>
      </c>
      <c r="P725" s="85">
        <v>0.5</v>
      </c>
      <c r="Q725" s="85">
        <v>0.75</v>
      </c>
      <c r="R725" s="87">
        <v>1</v>
      </c>
      <c r="S725" s="88">
        <f t="shared" ref="S725" si="3327">SUM(O725:O725)*M725</f>
        <v>3.7499999999999999E-2</v>
      </c>
      <c r="T725" s="89">
        <f t="shared" ref="T725" si="3328">SUM(P725:P725)*M725</f>
        <v>7.4999999999999997E-2</v>
      </c>
      <c r="U725" s="89">
        <f t="shared" ref="U725" si="3329">SUM(Q725:Q725)*M725</f>
        <v>0.11249999999999999</v>
      </c>
      <c r="V725" s="90">
        <f t="shared" ref="V725" si="3330">SUM(R725:R725)*M725</f>
        <v>0.15</v>
      </c>
      <c r="W725" s="91">
        <f t="shared" si="3043"/>
        <v>0.15</v>
      </c>
      <c r="X725" s="272"/>
      <c r="Y725" s="287"/>
      <c r="Z725" s="287"/>
      <c r="AA725" s="287"/>
      <c r="AB725" s="1016"/>
      <c r="AC725" s="290"/>
      <c r="AD725" s="1105"/>
      <c r="AE725" s="51" t="str">
        <f t="shared" ref="AE725" si="3331">+IF(Q726&gt;Q725,"SUPERADA",IF(Q726=Q725,"EQUILIBRADA",IF(Q726&lt;Q725,"PARA MEJORAR")))</f>
        <v>EQUILIBRADA</v>
      </c>
      <c r="AF725" s="79"/>
      <c r="AG725" s="79"/>
      <c r="AH725" s="79"/>
      <c r="AI725" s="997"/>
      <c r="AJ725" s="221"/>
      <c r="AK725" s="222"/>
      <c r="AL725" s="222"/>
      <c r="AM725" s="222"/>
      <c r="AN725" s="222"/>
      <c r="AO725" s="223"/>
    </row>
    <row r="726" spans="1:41" ht="39.950000000000003" customHeight="1" thickBot="1" x14ac:dyDescent="0.25">
      <c r="A726" s="983"/>
      <c r="B726" s="984"/>
      <c r="C726" s="985"/>
      <c r="D726" s="986"/>
      <c r="E726" s="987"/>
      <c r="F726" s="988"/>
      <c r="G726" s="1030"/>
      <c r="H726" s="990"/>
      <c r="I726" s="1020"/>
      <c r="J726" s="1020"/>
      <c r="K726" s="992"/>
      <c r="L726" s="993"/>
      <c r="M726" s="1104"/>
      <c r="N726" s="65" t="s">
        <v>48</v>
      </c>
      <c r="O726" s="67">
        <v>0.25</v>
      </c>
      <c r="P726" s="67">
        <v>0.5</v>
      </c>
      <c r="Q726" s="67">
        <v>0.75</v>
      </c>
      <c r="R726" s="96">
        <v>0</v>
      </c>
      <c r="S726" s="68">
        <f t="shared" ref="S726" si="3332">SUM(O726:O726)*M725</f>
        <v>3.7499999999999999E-2</v>
      </c>
      <c r="T726" s="69">
        <f t="shared" ref="T726" si="3333">SUM(P726:P726)*M725</f>
        <v>7.4999999999999997E-2</v>
      </c>
      <c r="U726" s="69">
        <f t="shared" ref="U726" si="3334">SUM(Q726:Q726)*M725</f>
        <v>0.11249999999999999</v>
      </c>
      <c r="V726" s="70">
        <f t="shared" ref="V726" si="3335">SUM(R726:R726)*M725</f>
        <v>0</v>
      </c>
      <c r="W726" s="71">
        <f t="shared" si="3043"/>
        <v>0.11249999999999999</v>
      </c>
      <c r="X726" s="272"/>
      <c r="Y726" s="287"/>
      <c r="Z726" s="287"/>
      <c r="AA726" s="287"/>
      <c r="AB726" s="1016"/>
      <c r="AC726" s="290"/>
      <c r="AD726" s="1105"/>
      <c r="AE726" s="78"/>
      <c r="AF726" s="79"/>
      <c r="AG726" s="79"/>
      <c r="AH726" s="79"/>
      <c r="AI726" s="997"/>
      <c r="AJ726" s="97"/>
      <c r="AK726" s="98"/>
      <c r="AL726" s="98"/>
      <c r="AM726" s="98"/>
      <c r="AN726" s="98"/>
      <c r="AO726" s="99"/>
    </row>
    <row r="727" spans="1:41" ht="39.950000000000003" customHeight="1" x14ac:dyDescent="0.2">
      <c r="A727" s="983"/>
      <c r="B727" s="984"/>
      <c r="C727" s="985"/>
      <c r="D727" s="986"/>
      <c r="E727" s="987"/>
      <c r="F727" s="988"/>
      <c r="G727" s="1030"/>
      <c r="H727" s="990"/>
      <c r="I727" s="1020"/>
      <c r="J727" s="1020"/>
      <c r="K727" s="992"/>
      <c r="L727" s="993" t="s">
        <v>843</v>
      </c>
      <c r="M727" s="1104">
        <v>0.15</v>
      </c>
      <c r="N727" s="36" t="s">
        <v>42</v>
      </c>
      <c r="O727" s="195">
        <v>0</v>
      </c>
      <c r="P727" s="195">
        <v>0</v>
      </c>
      <c r="Q727" s="195">
        <v>0.5</v>
      </c>
      <c r="R727" s="196">
        <v>1</v>
      </c>
      <c r="S727" s="88">
        <f t="shared" ref="S727" si="3336">SUM(O727:O727)*M727</f>
        <v>0</v>
      </c>
      <c r="T727" s="89">
        <f t="shared" ref="T727" si="3337">SUM(P727:P727)*M727</f>
        <v>0</v>
      </c>
      <c r="U727" s="89">
        <f t="shared" ref="U727" si="3338">SUM(Q727:Q727)*M727</f>
        <v>7.4999999999999997E-2</v>
      </c>
      <c r="V727" s="90">
        <f t="shared" ref="V727" si="3339">SUM(R727:R727)*M727</f>
        <v>0.15</v>
      </c>
      <c r="W727" s="91">
        <f t="shared" ref="W727:W790" si="3340">MAX(S727:V727)</f>
        <v>0.15</v>
      </c>
      <c r="X727" s="272"/>
      <c r="Y727" s="287"/>
      <c r="Z727" s="287"/>
      <c r="AA727" s="287"/>
      <c r="AB727" s="1016"/>
      <c r="AC727" s="290"/>
      <c r="AD727" s="1105"/>
      <c r="AE727" s="51" t="str">
        <f t="shared" ref="AE727" si="3341">+IF(Q728&gt;Q727,"SUPERADA",IF(Q728=Q727,"EQUILIBRADA",IF(Q728&lt;Q727,"PARA MEJORAR")))</f>
        <v>PARA MEJORAR</v>
      </c>
      <c r="AF727" s="79"/>
      <c r="AG727" s="79"/>
      <c r="AH727" s="79"/>
      <c r="AI727" s="997"/>
      <c r="AJ727" s="97"/>
      <c r="AK727" s="98"/>
      <c r="AL727" s="98"/>
      <c r="AM727" s="98"/>
      <c r="AN727" s="98"/>
      <c r="AO727" s="99"/>
    </row>
    <row r="728" spans="1:41" ht="39.950000000000003" customHeight="1" thickBot="1" x14ac:dyDescent="0.25">
      <c r="A728" s="983"/>
      <c r="B728" s="984"/>
      <c r="C728" s="985"/>
      <c r="D728" s="986"/>
      <c r="E728" s="987"/>
      <c r="F728" s="988"/>
      <c r="G728" s="1032"/>
      <c r="H728" s="990"/>
      <c r="I728" s="1025"/>
      <c r="J728" s="1025"/>
      <c r="K728" s="992"/>
      <c r="L728" s="1002"/>
      <c r="M728" s="1106"/>
      <c r="N728" s="65" t="s">
        <v>48</v>
      </c>
      <c r="O728" s="67">
        <v>0</v>
      </c>
      <c r="P728" s="67">
        <v>0</v>
      </c>
      <c r="Q728" s="67">
        <v>0</v>
      </c>
      <c r="R728" s="96">
        <v>0</v>
      </c>
      <c r="S728" s="109">
        <f t="shared" ref="S728" si="3342">SUM(O728:O728)*M727</f>
        <v>0</v>
      </c>
      <c r="T728" s="110">
        <f t="shared" ref="T728" si="3343">SUM(P728:P728)*M727</f>
        <v>0</v>
      </c>
      <c r="U728" s="110">
        <f t="shared" ref="U728" si="3344">SUM(Q728:Q728)*M727</f>
        <v>0</v>
      </c>
      <c r="V728" s="111">
        <f t="shared" ref="V728" si="3345">SUM(R728:R728)*M727</f>
        <v>0</v>
      </c>
      <c r="W728" s="112">
        <f t="shared" si="3340"/>
        <v>0</v>
      </c>
      <c r="X728" s="272"/>
      <c r="Y728" s="287"/>
      <c r="Z728" s="287"/>
      <c r="AA728" s="287"/>
      <c r="AB728" s="1016"/>
      <c r="AC728" s="290"/>
      <c r="AD728" s="1105"/>
      <c r="AE728" s="78"/>
      <c r="AF728" s="78"/>
      <c r="AG728" s="78"/>
      <c r="AH728" s="79"/>
      <c r="AI728" s="997"/>
      <c r="AJ728" s="97"/>
      <c r="AK728" s="98"/>
      <c r="AL728" s="98"/>
      <c r="AM728" s="98"/>
      <c r="AN728" s="98"/>
      <c r="AO728" s="99"/>
    </row>
    <row r="729" spans="1:41" ht="39.950000000000003" customHeight="1" x14ac:dyDescent="0.2">
      <c r="A729" s="983"/>
      <c r="B729" s="984"/>
      <c r="C729" s="970">
        <v>48</v>
      </c>
      <c r="D729" s="971" t="s">
        <v>844</v>
      </c>
      <c r="E729" s="972">
        <v>55</v>
      </c>
      <c r="F729" s="973" t="s">
        <v>845</v>
      </c>
      <c r="G729" s="1027" t="s">
        <v>846</v>
      </c>
      <c r="H729" s="975">
        <v>101</v>
      </c>
      <c r="I729" s="1028" t="s">
        <v>847</v>
      </c>
      <c r="J729" s="1028" t="s">
        <v>815</v>
      </c>
      <c r="K729" s="977">
        <v>0.67500000000000004</v>
      </c>
      <c r="L729" s="978" t="s">
        <v>848</v>
      </c>
      <c r="M729" s="1102">
        <v>0.7</v>
      </c>
      <c r="N729" s="36" t="s">
        <v>42</v>
      </c>
      <c r="O729" s="38">
        <v>0.25</v>
      </c>
      <c r="P729" s="38">
        <v>0.5</v>
      </c>
      <c r="Q729" s="38">
        <v>0.75</v>
      </c>
      <c r="R729" s="116">
        <v>1</v>
      </c>
      <c r="S729" s="41">
        <f t="shared" ref="S729" si="3346">SUM(O729:O729)*M729</f>
        <v>0.17499999999999999</v>
      </c>
      <c r="T729" s="42">
        <f t="shared" ref="T729" si="3347">SUM(P729:P729)*M729</f>
        <v>0.35</v>
      </c>
      <c r="U729" s="42">
        <f t="shared" ref="U729" si="3348">SUM(Q729:Q729)*M729</f>
        <v>0.52499999999999991</v>
      </c>
      <c r="V729" s="43">
        <f t="shared" ref="V729" si="3349">SUM(R729:R729)*M729</f>
        <v>0.7</v>
      </c>
      <c r="W729" s="44">
        <f t="shared" si="3340"/>
        <v>0.7</v>
      </c>
      <c r="X729" s="313">
        <f>+S730+S732</f>
        <v>0.20499999999999999</v>
      </c>
      <c r="Y729" s="273">
        <f t="shared" ref="Y729:AB729" si="3350">+T730+T732</f>
        <v>0.5</v>
      </c>
      <c r="Z729" s="273">
        <f t="shared" si="3350"/>
        <v>0.67499999999999993</v>
      </c>
      <c r="AA729" s="273">
        <f t="shared" si="3350"/>
        <v>0</v>
      </c>
      <c r="AB729" s="1008">
        <f t="shared" si="3350"/>
        <v>0.67499999999999993</v>
      </c>
      <c r="AC729" s="290"/>
      <c r="AD729" s="1105"/>
      <c r="AE729" s="51" t="str">
        <f t="shared" ref="AE729" si="3351">+IF(Q730&gt;Q729,"SUPERADA",IF(Q730=Q729,"EQUILIBRADA",IF(Q730&lt;Q729,"PARA MEJORAR")))</f>
        <v>EQUILIBRADA</v>
      </c>
      <c r="AF729" s="51" t="str">
        <f>IF(COUNTIF(AE729:AE732,"PARA MEJORAR")&gt;=1,"PARA MEJORAR","BIEN")</f>
        <v>BIEN</v>
      </c>
      <c r="AG729" s="51" t="str">
        <f>IF(COUNTIF(AF729:AF732,"PARA MEJORAR")&gt;=1,"PARA MEJORAR","BIEN")</f>
        <v>BIEN</v>
      </c>
      <c r="AH729" s="79"/>
      <c r="AI729" s="997"/>
      <c r="AJ729" s="97"/>
      <c r="AK729" s="98"/>
      <c r="AL729" s="98"/>
      <c r="AM729" s="98"/>
      <c r="AN729" s="98"/>
      <c r="AO729" s="99"/>
    </row>
    <row r="730" spans="1:41" ht="39.950000000000003" customHeight="1" thickBot="1" x14ac:dyDescent="0.25">
      <c r="A730" s="983"/>
      <c r="B730" s="984"/>
      <c r="C730" s="985"/>
      <c r="D730" s="986"/>
      <c r="E730" s="987"/>
      <c r="F730" s="988"/>
      <c r="G730" s="1030"/>
      <c r="H730" s="990"/>
      <c r="I730" s="1020"/>
      <c r="J730" s="1020"/>
      <c r="K730" s="992"/>
      <c r="L730" s="993"/>
      <c r="M730" s="1104"/>
      <c r="N730" s="65" t="s">
        <v>48</v>
      </c>
      <c r="O730" s="67">
        <v>0.25</v>
      </c>
      <c r="P730" s="67">
        <v>0.5</v>
      </c>
      <c r="Q730" s="67">
        <v>0.75</v>
      </c>
      <c r="R730" s="96">
        <v>0</v>
      </c>
      <c r="S730" s="68">
        <f t="shared" ref="S730" si="3352">SUM(O730:O730)*M729</f>
        <v>0.17499999999999999</v>
      </c>
      <c r="T730" s="69">
        <f t="shared" ref="T730" si="3353">SUM(P730:P730)*M729</f>
        <v>0.35</v>
      </c>
      <c r="U730" s="69">
        <f t="shared" ref="U730" si="3354">SUM(Q730:Q730)*M729</f>
        <v>0.52499999999999991</v>
      </c>
      <c r="V730" s="70">
        <f t="shared" ref="V730" si="3355">SUM(R730:R730)*M729</f>
        <v>0</v>
      </c>
      <c r="W730" s="71">
        <f t="shared" si="3340"/>
        <v>0.52499999999999991</v>
      </c>
      <c r="X730" s="272"/>
      <c r="Y730" s="287"/>
      <c r="Z730" s="287"/>
      <c r="AA730" s="287"/>
      <c r="AB730" s="1016"/>
      <c r="AC730" s="290"/>
      <c r="AD730" s="1105"/>
      <c r="AE730" s="78"/>
      <c r="AF730" s="79"/>
      <c r="AG730" s="79"/>
      <c r="AH730" s="79"/>
      <c r="AI730" s="997"/>
      <c r="AJ730" s="97"/>
      <c r="AK730" s="98"/>
      <c r="AL730" s="98"/>
      <c r="AM730" s="98"/>
      <c r="AN730" s="98"/>
      <c r="AO730" s="99"/>
    </row>
    <row r="731" spans="1:41" ht="39.950000000000003" customHeight="1" x14ac:dyDescent="0.2">
      <c r="A731" s="983"/>
      <c r="B731" s="984"/>
      <c r="C731" s="985"/>
      <c r="D731" s="986"/>
      <c r="E731" s="987"/>
      <c r="F731" s="988"/>
      <c r="G731" s="1030"/>
      <c r="H731" s="990"/>
      <c r="I731" s="1020"/>
      <c r="J731" s="1020"/>
      <c r="K731" s="992"/>
      <c r="L731" s="993" t="s">
        <v>849</v>
      </c>
      <c r="M731" s="1104">
        <v>0.3</v>
      </c>
      <c r="N731" s="36" t="s">
        <v>42</v>
      </c>
      <c r="O731" s="195">
        <v>0</v>
      </c>
      <c r="P731" s="195">
        <v>0</v>
      </c>
      <c r="Q731" s="195">
        <v>0.5</v>
      </c>
      <c r="R731" s="196">
        <v>1</v>
      </c>
      <c r="S731" s="88">
        <f t="shared" ref="S731" si="3356">SUM(O731:O731)*M731</f>
        <v>0</v>
      </c>
      <c r="T731" s="89">
        <f t="shared" ref="T731" si="3357">SUM(P731:P731)*M731</f>
        <v>0</v>
      </c>
      <c r="U731" s="89">
        <f t="shared" ref="U731" si="3358">SUM(Q731:Q731)*M731</f>
        <v>0.15</v>
      </c>
      <c r="V731" s="90">
        <f t="shared" ref="V731" si="3359">SUM(R731:R731)*M731</f>
        <v>0.3</v>
      </c>
      <c r="W731" s="91">
        <f t="shared" si="3340"/>
        <v>0.3</v>
      </c>
      <c r="X731" s="272"/>
      <c r="Y731" s="287"/>
      <c r="Z731" s="287"/>
      <c r="AA731" s="287"/>
      <c r="AB731" s="1016"/>
      <c r="AC731" s="290"/>
      <c r="AD731" s="1105"/>
      <c r="AE731" s="51" t="str">
        <f t="shared" ref="AE731" si="3360">+IF(Q732&gt;Q731,"SUPERADA",IF(Q732=Q731,"EQUILIBRADA",IF(Q732&lt;Q731,"PARA MEJORAR")))</f>
        <v>EQUILIBRADA</v>
      </c>
      <c r="AF731" s="79"/>
      <c r="AG731" s="79"/>
      <c r="AH731" s="79"/>
      <c r="AI731" s="997"/>
      <c r="AJ731" s="97"/>
      <c r="AK731" s="98"/>
      <c r="AL731" s="98"/>
      <c r="AM731" s="98"/>
      <c r="AN731" s="98"/>
      <c r="AO731" s="99"/>
    </row>
    <row r="732" spans="1:41" ht="39.950000000000003" customHeight="1" thickBot="1" x14ac:dyDescent="0.25">
      <c r="A732" s="983"/>
      <c r="B732" s="984"/>
      <c r="C732" s="1021"/>
      <c r="D732" s="1022"/>
      <c r="E732" s="1023"/>
      <c r="F732" s="1024"/>
      <c r="G732" s="1032"/>
      <c r="H732" s="999"/>
      <c r="I732" s="1025"/>
      <c r="J732" s="1025"/>
      <c r="K732" s="1001"/>
      <c r="L732" s="1002"/>
      <c r="M732" s="1106"/>
      <c r="N732" s="65" t="s">
        <v>48</v>
      </c>
      <c r="O732" s="107">
        <v>0.1</v>
      </c>
      <c r="P732" s="107">
        <v>0.5</v>
      </c>
      <c r="Q732" s="107">
        <v>0.5</v>
      </c>
      <c r="R732" s="108">
        <v>0</v>
      </c>
      <c r="S732" s="109">
        <f t="shared" ref="S732" si="3361">SUM(O732:O732)*M731</f>
        <v>0.03</v>
      </c>
      <c r="T732" s="110">
        <f t="shared" ref="T732" si="3362">SUM(P732:P732)*M731</f>
        <v>0.15</v>
      </c>
      <c r="U732" s="110">
        <f t="shared" ref="U732" si="3363">SUM(Q732:Q732)*M731</f>
        <v>0.15</v>
      </c>
      <c r="V732" s="111">
        <f t="shared" ref="V732" si="3364">SUM(R732:R732)*M731</f>
        <v>0</v>
      </c>
      <c r="W732" s="112">
        <f t="shared" si="3340"/>
        <v>0.15</v>
      </c>
      <c r="X732" s="326"/>
      <c r="Y732" s="327"/>
      <c r="Z732" s="327"/>
      <c r="AA732" s="327"/>
      <c r="AB732" s="1012"/>
      <c r="AC732" s="290"/>
      <c r="AD732" s="1110"/>
      <c r="AE732" s="78"/>
      <c r="AF732" s="78"/>
      <c r="AG732" s="79"/>
      <c r="AH732" s="79"/>
      <c r="AI732" s="997"/>
      <c r="AJ732" s="97"/>
      <c r="AK732" s="98"/>
      <c r="AL732" s="98"/>
      <c r="AM732" s="98"/>
      <c r="AN732" s="98"/>
      <c r="AO732" s="99"/>
    </row>
    <row r="733" spans="1:41" ht="39.950000000000003" customHeight="1" x14ac:dyDescent="0.2">
      <c r="A733" s="983"/>
      <c r="B733" s="984"/>
      <c r="C733" s="970">
        <v>49</v>
      </c>
      <c r="D733" s="971" t="s">
        <v>850</v>
      </c>
      <c r="E733" s="972">
        <v>56</v>
      </c>
      <c r="F733" s="973" t="s">
        <v>851</v>
      </c>
      <c r="G733" s="1027" t="s">
        <v>852</v>
      </c>
      <c r="H733" s="975">
        <v>102</v>
      </c>
      <c r="I733" s="1051" t="s">
        <v>853</v>
      </c>
      <c r="J733" s="1051" t="s">
        <v>854</v>
      </c>
      <c r="K733" s="977">
        <v>0.75</v>
      </c>
      <c r="L733" s="1006" t="s">
        <v>855</v>
      </c>
      <c r="M733" s="1007">
        <v>0.25</v>
      </c>
      <c r="N733" s="36" t="s">
        <v>42</v>
      </c>
      <c r="O733" s="195">
        <v>1</v>
      </c>
      <c r="P733" s="195">
        <v>1</v>
      </c>
      <c r="Q733" s="195">
        <v>1</v>
      </c>
      <c r="R733" s="196">
        <v>1</v>
      </c>
      <c r="S733" s="41">
        <f t="shared" ref="S733" si="3365">SUM(O733:O733)*M733</f>
        <v>0.25</v>
      </c>
      <c r="T733" s="42">
        <f t="shared" ref="T733" si="3366">SUM(P733:P733)*M733</f>
        <v>0.25</v>
      </c>
      <c r="U733" s="42">
        <f t="shared" ref="U733" si="3367">SUM(Q733:Q733)*M733</f>
        <v>0.25</v>
      </c>
      <c r="V733" s="43">
        <f t="shared" ref="V733" si="3368">SUM(R733:R733)*M733</f>
        <v>0.25</v>
      </c>
      <c r="W733" s="44">
        <f t="shared" si="3340"/>
        <v>0.25</v>
      </c>
      <c r="X733" s="313">
        <f>+S734+S736+S738+S740</f>
        <v>0.25</v>
      </c>
      <c r="Y733" s="273">
        <f t="shared" ref="Y733:AB733" si="3369">+T734+T736+T738+T740</f>
        <v>0.5</v>
      </c>
      <c r="Z733" s="273">
        <f t="shared" si="3369"/>
        <v>0.75</v>
      </c>
      <c r="AA733" s="273">
        <f t="shared" si="3369"/>
        <v>0</v>
      </c>
      <c r="AB733" s="1008">
        <f t="shared" si="3369"/>
        <v>0.75</v>
      </c>
      <c r="AC733" s="290"/>
      <c r="AD733" s="1103" t="s">
        <v>856</v>
      </c>
      <c r="AE733" s="51" t="str">
        <f t="shared" ref="AE733" si="3370">+IF(Q734&gt;Q733,"SUPERADA",IF(Q734=Q733,"EQUILIBRADA",IF(Q734&lt;Q733,"PARA MEJORAR")))</f>
        <v>EQUILIBRADA</v>
      </c>
      <c r="AF733" s="51" t="str">
        <f>IF(COUNTIF(AE733:AE740,"PARA MEJORAR")&gt;=1,"PARA MEJORAR","BIEN")</f>
        <v>BIEN</v>
      </c>
      <c r="AG733" s="51" t="str">
        <f>IF(COUNTIF(AF733:AF740,"PARA MEJORAR")&gt;=1,"PARA MEJORAR","BIEN")</f>
        <v>BIEN</v>
      </c>
      <c r="AH733" s="79"/>
      <c r="AI733" s="997"/>
      <c r="AJ733" s="97"/>
      <c r="AK733" s="98"/>
      <c r="AL733" s="98"/>
      <c r="AM733" s="98"/>
      <c r="AN733" s="98"/>
      <c r="AO733" s="99"/>
    </row>
    <row r="734" spans="1:41" ht="39.950000000000003" customHeight="1" thickBot="1" x14ac:dyDescent="0.25">
      <c r="A734" s="983"/>
      <c r="B734" s="984"/>
      <c r="C734" s="985"/>
      <c r="D734" s="986"/>
      <c r="E734" s="987"/>
      <c r="F734" s="988"/>
      <c r="G734" s="1030"/>
      <c r="H734" s="990"/>
      <c r="I734" s="1051"/>
      <c r="J734" s="1051"/>
      <c r="K734" s="992"/>
      <c r="L734" s="1019"/>
      <c r="M734" s="1111"/>
      <c r="N734" s="65" t="s">
        <v>48</v>
      </c>
      <c r="O734" s="67">
        <v>1</v>
      </c>
      <c r="P734" s="67">
        <v>1</v>
      </c>
      <c r="Q734" s="67">
        <v>1</v>
      </c>
      <c r="R734" s="96">
        <v>0</v>
      </c>
      <c r="S734" s="68">
        <f t="shared" ref="S734" si="3371">SUM(O734:O734)*M733</f>
        <v>0.25</v>
      </c>
      <c r="T734" s="69">
        <f t="shared" ref="T734" si="3372">SUM(P734:P734)*M733</f>
        <v>0.25</v>
      </c>
      <c r="U734" s="69">
        <f t="shared" ref="U734" si="3373">SUM(Q734:Q734)*M733</f>
        <v>0.25</v>
      </c>
      <c r="V734" s="70">
        <f t="shared" ref="V734" si="3374">SUM(R734:R734)*M733</f>
        <v>0</v>
      </c>
      <c r="W734" s="71">
        <f t="shared" si="3340"/>
        <v>0.25</v>
      </c>
      <c r="X734" s="272"/>
      <c r="Y734" s="287"/>
      <c r="Z734" s="287"/>
      <c r="AA734" s="287"/>
      <c r="AB734" s="1016"/>
      <c r="AC734" s="290"/>
      <c r="AD734" s="1105"/>
      <c r="AE734" s="78"/>
      <c r="AF734" s="79"/>
      <c r="AG734" s="79"/>
      <c r="AH734" s="79"/>
      <c r="AI734" s="997"/>
      <c r="AJ734" s="97"/>
      <c r="AK734" s="98"/>
      <c r="AL734" s="98"/>
      <c r="AM734" s="98"/>
      <c r="AN734" s="98"/>
      <c r="AO734" s="99"/>
    </row>
    <row r="735" spans="1:41" ht="39.950000000000003" customHeight="1" x14ac:dyDescent="0.2">
      <c r="A735" s="983"/>
      <c r="B735" s="984"/>
      <c r="C735" s="985"/>
      <c r="D735" s="986"/>
      <c r="E735" s="987"/>
      <c r="F735" s="988"/>
      <c r="G735" s="1030"/>
      <c r="H735" s="990"/>
      <c r="I735" s="1051"/>
      <c r="J735" s="1051"/>
      <c r="K735" s="992"/>
      <c r="L735" s="1112" t="s">
        <v>857</v>
      </c>
      <c r="M735" s="1113">
        <v>0.25</v>
      </c>
      <c r="N735" s="36" t="s">
        <v>42</v>
      </c>
      <c r="O735" s="195">
        <v>0</v>
      </c>
      <c r="P735" s="195">
        <v>1</v>
      </c>
      <c r="Q735" s="195">
        <v>1</v>
      </c>
      <c r="R735" s="196">
        <v>1</v>
      </c>
      <c r="S735" s="88">
        <f t="shared" ref="S735" si="3375">SUM(O735:O735)*M735</f>
        <v>0</v>
      </c>
      <c r="T735" s="89">
        <f t="shared" ref="T735" si="3376">SUM(P735:P735)*M735</f>
        <v>0.25</v>
      </c>
      <c r="U735" s="89">
        <f t="shared" ref="U735" si="3377">SUM(Q735:Q735)*M735</f>
        <v>0.25</v>
      </c>
      <c r="V735" s="90">
        <f t="shared" ref="V735" si="3378">SUM(R735:R735)*M735</f>
        <v>0.25</v>
      </c>
      <c r="W735" s="91">
        <f t="shared" si="3340"/>
        <v>0.25</v>
      </c>
      <c r="X735" s="272"/>
      <c r="Y735" s="287"/>
      <c r="Z735" s="287"/>
      <c r="AA735" s="287"/>
      <c r="AB735" s="1016"/>
      <c r="AC735" s="290"/>
      <c r="AD735" s="1105"/>
      <c r="AE735" s="51" t="str">
        <f t="shared" ref="AE735" si="3379">+IF(Q736&gt;Q735,"SUPERADA",IF(Q736=Q735,"EQUILIBRADA",IF(Q736&lt;Q735,"PARA MEJORAR")))</f>
        <v>EQUILIBRADA</v>
      </c>
      <c r="AF735" s="79" t="str">
        <f>+IF(Q736&gt;Q735,"SUPERADA",IF(Q736=Q735,"EQUILIBRADA",IF(Q736&lt;Q735,"PARA MEJORAR")))</f>
        <v>EQUILIBRADA</v>
      </c>
      <c r="AG735" s="79"/>
      <c r="AH735" s="79"/>
      <c r="AI735" s="997"/>
      <c r="AJ735" s="97"/>
      <c r="AK735" s="98"/>
      <c r="AL735" s="98"/>
      <c r="AM735" s="98"/>
      <c r="AN735" s="98"/>
      <c r="AO735" s="99"/>
    </row>
    <row r="736" spans="1:41" ht="39.950000000000003" customHeight="1" thickBot="1" x14ac:dyDescent="0.25">
      <c r="A736" s="983"/>
      <c r="B736" s="984"/>
      <c r="C736" s="985"/>
      <c r="D736" s="986"/>
      <c r="E736" s="987"/>
      <c r="F736" s="988"/>
      <c r="G736" s="1030"/>
      <c r="H736" s="990"/>
      <c r="I736" s="1051"/>
      <c r="J736" s="1051"/>
      <c r="K736" s="992"/>
      <c r="L736" s="1019"/>
      <c r="M736" s="1111"/>
      <c r="N736" s="65" t="s">
        <v>48</v>
      </c>
      <c r="O736" s="67">
        <v>0</v>
      </c>
      <c r="P736" s="67">
        <v>1</v>
      </c>
      <c r="Q736" s="67">
        <v>1</v>
      </c>
      <c r="R736" s="96">
        <v>0</v>
      </c>
      <c r="S736" s="68">
        <f t="shared" ref="S736" si="3380">SUM(O736:O736)*M735</f>
        <v>0</v>
      </c>
      <c r="T736" s="69">
        <f t="shared" ref="T736" si="3381">SUM(P736:P736)*M735</f>
        <v>0.25</v>
      </c>
      <c r="U736" s="69">
        <f t="shared" ref="U736" si="3382">SUM(Q736:Q736)*M735</f>
        <v>0.25</v>
      </c>
      <c r="V736" s="70">
        <f t="shared" ref="V736" si="3383">SUM(R736:R736)*M735</f>
        <v>0</v>
      </c>
      <c r="W736" s="71">
        <f t="shared" si="3340"/>
        <v>0.25</v>
      </c>
      <c r="X736" s="272"/>
      <c r="Y736" s="287"/>
      <c r="Z736" s="287"/>
      <c r="AA736" s="287"/>
      <c r="AB736" s="1016"/>
      <c r="AC736" s="290"/>
      <c r="AD736" s="1105"/>
      <c r="AE736" s="78"/>
      <c r="AF736" s="79"/>
      <c r="AG736" s="79"/>
      <c r="AH736" s="79"/>
      <c r="AI736" s="997"/>
      <c r="AJ736" s="97"/>
      <c r="AK736" s="98"/>
      <c r="AL736" s="98"/>
      <c r="AM736" s="98"/>
      <c r="AN736" s="98"/>
      <c r="AO736" s="99"/>
    </row>
    <row r="737" spans="1:41" ht="39.950000000000003" customHeight="1" x14ac:dyDescent="0.2">
      <c r="A737" s="983"/>
      <c r="B737" s="984"/>
      <c r="C737" s="985"/>
      <c r="D737" s="986"/>
      <c r="E737" s="987"/>
      <c r="F737" s="988"/>
      <c r="G737" s="1030"/>
      <c r="H737" s="990"/>
      <c r="I737" s="1051"/>
      <c r="J737" s="1051"/>
      <c r="K737" s="992"/>
      <c r="L737" s="1112" t="s">
        <v>858</v>
      </c>
      <c r="M737" s="1113">
        <v>0.25</v>
      </c>
      <c r="N737" s="36" t="s">
        <v>42</v>
      </c>
      <c r="O737" s="195">
        <v>0</v>
      </c>
      <c r="P737" s="195">
        <v>0</v>
      </c>
      <c r="Q737" s="195">
        <v>1</v>
      </c>
      <c r="R737" s="196">
        <v>1</v>
      </c>
      <c r="S737" s="88">
        <f t="shared" ref="S737" si="3384">SUM(O737:O737)*M737</f>
        <v>0</v>
      </c>
      <c r="T737" s="89">
        <f t="shared" ref="T737" si="3385">SUM(P737:P737)*M737</f>
        <v>0</v>
      </c>
      <c r="U737" s="89">
        <f t="shared" ref="U737" si="3386">SUM(Q737:Q737)*M737</f>
        <v>0.25</v>
      </c>
      <c r="V737" s="90">
        <f t="shared" ref="V737" si="3387">SUM(R737:R737)*M737</f>
        <v>0.25</v>
      </c>
      <c r="W737" s="91">
        <f t="shared" si="3340"/>
        <v>0.25</v>
      </c>
      <c r="X737" s="272"/>
      <c r="Y737" s="287"/>
      <c r="Z737" s="287"/>
      <c r="AA737" s="287"/>
      <c r="AB737" s="1016"/>
      <c r="AC737" s="290"/>
      <c r="AD737" s="1105"/>
      <c r="AE737" s="51" t="str">
        <f t="shared" ref="AE737" si="3388">+IF(Q738&gt;Q737,"SUPERADA",IF(Q738=Q737,"EQUILIBRADA",IF(Q738&lt;Q737,"PARA MEJORAR")))</f>
        <v>EQUILIBRADA</v>
      </c>
      <c r="AF737" s="79" t="str">
        <f>+IF(Q738&gt;Q737,"SUPERADA",IF(Q738=Q737,"EQUILIBRADA",IF(Q738&lt;Q737,"PARA MEJORAR")))</f>
        <v>EQUILIBRADA</v>
      </c>
      <c r="AG737" s="79"/>
      <c r="AH737" s="79"/>
      <c r="AI737" s="997"/>
      <c r="AJ737" s="97"/>
      <c r="AK737" s="98"/>
      <c r="AL737" s="98"/>
      <c r="AM737" s="98"/>
      <c r="AN737" s="98"/>
      <c r="AO737" s="99"/>
    </row>
    <row r="738" spans="1:41" ht="39.950000000000003" customHeight="1" thickBot="1" x14ac:dyDescent="0.25">
      <c r="A738" s="983"/>
      <c r="B738" s="984"/>
      <c r="C738" s="985"/>
      <c r="D738" s="986"/>
      <c r="E738" s="987"/>
      <c r="F738" s="988"/>
      <c r="G738" s="1030"/>
      <c r="H738" s="990"/>
      <c r="I738" s="1051"/>
      <c r="J738" s="1051"/>
      <c r="K738" s="992"/>
      <c r="L738" s="1019"/>
      <c r="M738" s="1111"/>
      <c r="N738" s="65" t="s">
        <v>48</v>
      </c>
      <c r="O738" s="67">
        <v>0</v>
      </c>
      <c r="P738" s="67">
        <v>0</v>
      </c>
      <c r="Q738" s="67">
        <v>1</v>
      </c>
      <c r="R738" s="96">
        <v>0</v>
      </c>
      <c r="S738" s="68">
        <f t="shared" ref="S738" si="3389">SUM(O738:O738)*M737</f>
        <v>0</v>
      </c>
      <c r="T738" s="69">
        <f t="shared" ref="T738" si="3390">SUM(P738:P738)*M737</f>
        <v>0</v>
      </c>
      <c r="U738" s="69">
        <f t="shared" ref="U738" si="3391">SUM(Q738:Q738)*M737</f>
        <v>0.25</v>
      </c>
      <c r="V738" s="70">
        <f t="shared" ref="V738" si="3392">SUM(R738:R738)*M737</f>
        <v>0</v>
      </c>
      <c r="W738" s="71">
        <f t="shared" si="3340"/>
        <v>0.25</v>
      </c>
      <c r="X738" s="272"/>
      <c r="Y738" s="287"/>
      <c r="Z738" s="287"/>
      <c r="AA738" s="287"/>
      <c r="AB738" s="1016"/>
      <c r="AC738" s="290"/>
      <c r="AD738" s="1105"/>
      <c r="AE738" s="78"/>
      <c r="AF738" s="79"/>
      <c r="AG738" s="79"/>
      <c r="AH738" s="79"/>
      <c r="AI738" s="997"/>
      <c r="AJ738" s="97"/>
      <c r="AK738" s="98"/>
      <c r="AL738" s="98"/>
      <c r="AM738" s="98"/>
      <c r="AN738" s="98"/>
      <c r="AO738" s="99"/>
    </row>
    <row r="739" spans="1:41" ht="39.950000000000003" customHeight="1" x14ac:dyDescent="0.2">
      <c r="A739" s="983"/>
      <c r="B739" s="984"/>
      <c r="C739" s="985"/>
      <c r="D739" s="986"/>
      <c r="E739" s="987"/>
      <c r="F739" s="988"/>
      <c r="G739" s="1030"/>
      <c r="H739" s="990"/>
      <c r="I739" s="1051"/>
      <c r="J739" s="1051"/>
      <c r="K739" s="992"/>
      <c r="L739" s="1112" t="s">
        <v>859</v>
      </c>
      <c r="M739" s="1113">
        <v>0.25</v>
      </c>
      <c r="N739" s="36" t="s">
        <v>42</v>
      </c>
      <c r="O739" s="195">
        <v>0</v>
      </c>
      <c r="P739" s="195">
        <v>0</v>
      </c>
      <c r="Q739" s="195">
        <v>0</v>
      </c>
      <c r="R739" s="196">
        <v>1</v>
      </c>
      <c r="S739" s="88">
        <f t="shared" ref="S739" si="3393">SUM(O739:O739)*M739</f>
        <v>0</v>
      </c>
      <c r="T739" s="89">
        <f t="shared" ref="T739" si="3394">SUM(P739:P739)*M739</f>
        <v>0</v>
      </c>
      <c r="U739" s="89">
        <f t="shared" ref="U739" si="3395">SUM(Q739:Q739)*M739</f>
        <v>0</v>
      </c>
      <c r="V739" s="90">
        <f t="shared" ref="V739" si="3396">SUM(R739:R739)*M739</f>
        <v>0.25</v>
      </c>
      <c r="W739" s="91">
        <f t="shared" si="3340"/>
        <v>0.25</v>
      </c>
      <c r="X739" s="272"/>
      <c r="Y739" s="287"/>
      <c r="Z739" s="287"/>
      <c r="AA739" s="287"/>
      <c r="AB739" s="1016"/>
      <c r="AC739" s="290"/>
      <c r="AD739" s="1105"/>
      <c r="AE739" s="51" t="str">
        <f t="shared" ref="AE739" si="3397">+IF(Q740&gt;Q739,"SUPERADA",IF(Q740=Q739,"EQUILIBRADA",IF(Q740&lt;Q739,"PARA MEJORAR")))</f>
        <v>EQUILIBRADA</v>
      </c>
      <c r="AF739" s="79" t="str">
        <f>+IF(Q740&gt;Q739,"SUPERADA",IF(Q740=Q739,"EQUILIBRADA",IF(Q740&lt;Q739,"PARA MEJORAR")))</f>
        <v>EQUILIBRADA</v>
      </c>
      <c r="AG739" s="79"/>
      <c r="AH739" s="79"/>
      <c r="AI739" s="997"/>
      <c r="AJ739" s="97"/>
      <c r="AK739" s="98"/>
      <c r="AL739" s="98"/>
      <c r="AM739" s="98"/>
      <c r="AN739" s="98"/>
      <c r="AO739" s="99"/>
    </row>
    <row r="740" spans="1:41" ht="39.950000000000003" customHeight="1" thickBot="1" x14ac:dyDescent="0.25">
      <c r="A740" s="983"/>
      <c r="B740" s="984"/>
      <c r="C740" s="985"/>
      <c r="D740" s="986"/>
      <c r="E740" s="987"/>
      <c r="F740" s="988"/>
      <c r="G740" s="1032"/>
      <c r="H740" s="999"/>
      <c r="I740" s="1060"/>
      <c r="J740" s="1060"/>
      <c r="K740" s="1001"/>
      <c r="L740" s="1010"/>
      <c r="M740" s="1011"/>
      <c r="N740" s="65" t="s">
        <v>48</v>
      </c>
      <c r="O740" s="107">
        <v>0</v>
      </c>
      <c r="P740" s="107">
        <v>0</v>
      </c>
      <c r="Q740" s="107">
        <v>0</v>
      </c>
      <c r="R740" s="108">
        <v>0</v>
      </c>
      <c r="S740" s="109">
        <f t="shared" ref="S740" si="3398">SUM(O740:O740)*M739</f>
        <v>0</v>
      </c>
      <c r="T740" s="110">
        <f t="shared" ref="T740" si="3399">SUM(P740:P740)*M739</f>
        <v>0</v>
      </c>
      <c r="U740" s="110">
        <f t="shared" ref="U740" si="3400">SUM(Q740:Q740)*M739</f>
        <v>0</v>
      </c>
      <c r="V740" s="111">
        <f t="shared" ref="V740" si="3401">SUM(R740:R740)*M739</f>
        <v>0</v>
      </c>
      <c r="W740" s="112">
        <f t="shared" si="3340"/>
        <v>0</v>
      </c>
      <c r="X740" s="326"/>
      <c r="Y740" s="327"/>
      <c r="Z740" s="327"/>
      <c r="AA740" s="327"/>
      <c r="AB740" s="1012"/>
      <c r="AC740" s="290"/>
      <c r="AD740" s="1105"/>
      <c r="AE740" s="78"/>
      <c r="AF740" s="78"/>
      <c r="AG740" s="79"/>
      <c r="AH740" s="79"/>
      <c r="AI740" s="997"/>
      <c r="AJ740" s="97"/>
      <c r="AK740" s="98"/>
      <c r="AL740" s="98"/>
      <c r="AM740" s="98"/>
      <c r="AN740" s="98"/>
      <c r="AO740" s="99"/>
    </row>
    <row r="741" spans="1:41" ht="39.950000000000003" customHeight="1" x14ac:dyDescent="0.2">
      <c r="A741" s="983"/>
      <c r="B741" s="984"/>
      <c r="C741" s="985"/>
      <c r="D741" s="986"/>
      <c r="E741" s="987"/>
      <c r="F741" s="988"/>
      <c r="G741" s="1027" t="s">
        <v>860</v>
      </c>
      <c r="H741" s="975">
        <v>103</v>
      </c>
      <c r="I741" s="1044" t="s">
        <v>861</v>
      </c>
      <c r="J741" s="1044" t="s">
        <v>862</v>
      </c>
      <c r="K741" s="977">
        <v>0.76</v>
      </c>
      <c r="L741" s="1114" t="s">
        <v>863</v>
      </c>
      <c r="M741" s="1007">
        <v>0.24</v>
      </c>
      <c r="N741" s="36" t="s">
        <v>42</v>
      </c>
      <c r="O741" s="85">
        <v>1</v>
      </c>
      <c r="P741" s="85">
        <v>1</v>
      </c>
      <c r="Q741" s="85">
        <v>1</v>
      </c>
      <c r="R741" s="87">
        <v>1</v>
      </c>
      <c r="S741" s="41">
        <f t="shared" ref="S741" si="3402">SUM(O741:O741)*M741</f>
        <v>0.24</v>
      </c>
      <c r="T741" s="42">
        <f t="shared" ref="T741" si="3403">SUM(P741:P741)*M741</f>
        <v>0.24</v>
      </c>
      <c r="U741" s="42">
        <f t="shared" ref="U741" si="3404">SUM(Q741:Q741)*M741</f>
        <v>0.24</v>
      </c>
      <c r="V741" s="43">
        <f t="shared" ref="V741" si="3405">SUM(R741:R741)*M741</f>
        <v>0.24</v>
      </c>
      <c r="W741" s="44">
        <f t="shared" si="3340"/>
        <v>0.24</v>
      </c>
      <c r="X741" s="313">
        <f>+S742+S744+S746+S748+S750</f>
        <v>0.24</v>
      </c>
      <c r="Y741" s="273">
        <f t="shared" ref="Y741:AB741" si="3406">+T742+T744+T746+T748+T750</f>
        <v>0.52</v>
      </c>
      <c r="Z741" s="273">
        <f t="shared" si="3406"/>
        <v>0.76</v>
      </c>
      <c r="AA741" s="273">
        <f t="shared" si="3406"/>
        <v>0</v>
      </c>
      <c r="AB741" s="1008">
        <f t="shared" si="3406"/>
        <v>0.76</v>
      </c>
      <c r="AC741" s="290"/>
      <c r="AD741" s="1105"/>
      <c r="AE741" s="51" t="str">
        <f t="shared" ref="AE741" si="3407">+IF(Q742&gt;Q741,"SUPERADA",IF(Q742=Q741,"EQUILIBRADA",IF(Q742&lt;Q741,"PARA MEJORAR")))</f>
        <v>EQUILIBRADA</v>
      </c>
      <c r="AF741" s="51" t="str">
        <f>IF(COUNTIF(AE741:AE750,"PARA MEJORAR")&gt;=1,"PARA MEJORAR","BIEN")</f>
        <v>BIEN</v>
      </c>
      <c r="AG741" s="79"/>
      <c r="AH741" s="79"/>
      <c r="AI741" s="997"/>
      <c r="AJ741" s="97"/>
      <c r="AK741" s="98"/>
      <c r="AL741" s="98"/>
      <c r="AM741" s="98"/>
      <c r="AN741" s="98"/>
      <c r="AO741" s="99"/>
    </row>
    <row r="742" spans="1:41" ht="39.950000000000003" customHeight="1" thickBot="1" x14ac:dyDescent="0.25">
      <c r="A742" s="983"/>
      <c r="B742" s="984"/>
      <c r="C742" s="985"/>
      <c r="D742" s="986"/>
      <c r="E742" s="987"/>
      <c r="F742" s="988"/>
      <c r="G742" s="1030"/>
      <c r="H742" s="990"/>
      <c r="I742" s="1051"/>
      <c r="J742" s="1051"/>
      <c r="K742" s="992"/>
      <c r="L742" s="1115"/>
      <c r="M742" s="1111"/>
      <c r="N742" s="65" t="s">
        <v>48</v>
      </c>
      <c r="O742" s="67">
        <v>1</v>
      </c>
      <c r="P742" s="67">
        <v>1</v>
      </c>
      <c r="Q742" s="67">
        <v>1</v>
      </c>
      <c r="R742" s="96">
        <v>0</v>
      </c>
      <c r="S742" s="68">
        <f t="shared" ref="S742" si="3408">SUM(O742:O742)*M741</f>
        <v>0.24</v>
      </c>
      <c r="T742" s="69">
        <f t="shared" ref="T742" si="3409">SUM(P742:P742)*M741</f>
        <v>0.24</v>
      </c>
      <c r="U742" s="69">
        <f t="shared" ref="U742" si="3410">SUM(Q742:Q742)*M741</f>
        <v>0.24</v>
      </c>
      <c r="V742" s="70">
        <f t="shared" ref="V742" si="3411">SUM(R742:R742)*M741</f>
        <v>0</v>
      </c>
      <c r="W742" s="71">
        <f t="shared" si="3340"/>
        <v>0.24</v>
      </c>
      <c r="X742" s="272"/>
      <c r="Y742" s="287"/>
      <c r="Z742" s="287"/>
      <c r="AA742" s="287"/>
      <c r="AB742" s="1016"/>
      <c r="AC742" s="290"/>
      <c r="AD742" s="1105"/>
      <c r="AE742" s="78"/>
      <c r="AF742" s="79"/>
      <c r="AG742" s="79"/>
      <c r="AH742" s="79"/>
      <c r="AI742" s="997"/>
      <c r="AJ742" s="97"/>
      <c r="AK742" s="98"/>
      <c r="AL742" s="98"/>
      <c r="AM742" s="98"/>
      <c r="AN742" s="98"/>
      <c r="AO742" s="99"/>
    </row>
    <row r="743" spans="1:41" ht="39.950000000000003" customHeight="1" x14ac:dyDescent="0.2">
      <c r="A743" s="983"/>
      <c r="B743" s="984"/>
      <c r="C743" s="985"/>
      <c r="D743" s="986"/>
      <c r="E743" s="987"/>
      <c r="F743" s="988"/>
      <c r="G743" s="1030"/>
      <c r="H743" s="990"/>
      <c r="I743" s="1051"/>
      <c r="J743" s="1051"/>
      <c r="K743" s="992"/>
      <c r="L743" s="1116" t="s">
        <v>864</v>
      </c>
      <c r="M743" s="1113">
        <v>0.24</v>
      </c>
      <c r="N743" s="36" t="s">
        <v>42</v>
      </c>
      <c r="O743" s="195">
        <v>0</v>
      </c>
      <c r="P743" s="195">
        <v>1</v>
      </c>
      <c r="Q743" s="195">
        <v>1</v>
      </c>
      <c r="R743" s="196">
        <v>1</v>
      </c>
      <c r="S743" s="88">
        <f t="shared" ref="S743" si="3412">SUM(O743:O743)*M743</f>
        <v>0</v>
      </c>
      <c r="T743" s="89">
        <f t="shared" ref="T743" si="3413">SUM(P743:P743)*M743</f>
        <v>0.24</v>
      </c>
      <c r="U743" s="89">
        <f t="shared" ref="U743" si="3414">SUM(Q743:Q743)*M743</f>
        <v>0.24</v>
      </c>
      <c r="V743" s="90">
        <f t="shared" ref="V743" si="3415">SUM(R743:R743)*M743</f>
        <v>0.24</v>
      </c>
      <c r="W743" s="91">
        <f t="shared" si="3340"/>
        <v>0.24</v>
      </c>
      <c r="X743" s="272"/>
      <c r="Y743" s="287"/>
      <c r="Z743" s="287"/>
      <c r="AA743" s="287"/>
      <c r="AB743" s="1016"/>
      <c r="AC743" s="290"/>
      <c r="AD743" s="1105"/>
      <c r="AE743" s="51" t="str">
        <f t="shared" ref="AE743" si="3416">+IF(Q744&gt;Q743,"SUPERADA",IF(Q744=Q743,"EQUILIBRADA",IF(Q744&lt;Q743,"PARA MEJORAR")))</f>
        <v>EQUILIBRADA</v>
      </c>
      <c r="AF743" s="79"/>
      <c r="AG743" s="79"/>
      <c r="AH743" s="79"/>
      <c r="AI743" s="997"/>
      <c r="AJ743" s="97"/>
      <c r="AK743" s="98"/>
      <c r="AL743" s="98"/>
      <c r="AM743" s="98"/>
      <c r="AN743" s="98"/>
      <c r="AO743" s="99"/>
    </row>
    <row r="744" spans="1:41" ht="39.950000000000003" customHeight="1" thickBot="1" x14ac:dyDescent="0.25">
      <c r="A744" s="983"/>
      <c r="B744" s="984"/>
      <c r="C744" s="985"/>
      <c r="D744" s="986"/>
      <c r="E744" s="987"/>
      <c r="F744" s="988"/>
      <c r="G744" s="1030"/>
      <c r="H744" s="990"/>
      <c r="I744" s="1051"/>
      <c r="J744" s="1051"/>
      <c r="K744" s="992"/>
      <c r="L744" s="1115"/>
      <c r="M744" s="1111"/>
      <c r="N744" s="65" t="s">
        <v>48</v>
      </c>
      <c r="O744" s="67">
        <v>0</v>
      </c>
      <c r="P744" s="67">
        <v>1</v>
      </c>
      <c r="Q744" s="67">
        <v>1</v>
      </c>
      <c r="R744" s="96">
        <v>0</v>
      </c>
      <c r="S744" s="68">
        <f t="shared" ref="S744" si="3417">SUM(O744:O744)*M743</f>
        <v>0</v>
      </c>
      <c r="T744" s="69">
        <f t="shared" ref="T744" si="3418">SUM(P744:P744)*M743</f>
        <v>0.24</v>
      </c>
      <c r="U744" s="69">
        <f t="shared" ref="U744" si="3419">SUM(Q744:Q744)*M743</f>
        <v>0.24</v>
      </c>
      <c r="V744" s="70">
        <f t="shared" ref="V744" si="3420">SUM(R744:R744)*M743</f>
        <v>0</v>
      </c>
      <c r="W744" s="71">
        <f t="shared" si="3340"/>
        <v>0.24</v>
      </c>
      <c r="X744" s="272"/>
      <c r="Y744" s="287"/>
      <c r="Z744" s="287"/>
      <c r="AA744" s="287"/>
      <c r="AB744" s="1016"/>
      <c r="AC744" s="290"/>
      <c r="AD744" s="1105"/>
      <c r="AE744" s="78"/>
      <c r="AF744" s="79"/>
      <c r="AG744" s="79"/>
      <c r="AH744" s="79"/>
      <c r="AI744" s="997"/>
      <c r="AJ744" s="97"/>
      <c r="AK744" s="98"/>
      <c r="AL744" s="98"/>
      <c r="AM744" s="98"/>
      <c r="AN744" s="98"/>
      <c r="AO744" s="99"/>
    </row>
    <row r="745" spans="1:41" ht="39.950000000000003" customHeight="1" x14ac:dyDescent="0.2">
      <c r="A745" s="983"/>
      <c r="B745" s="984"/>
      <c r="C745" s="985"/>
      <c r="D745" s="986"/>
      <c r="E745" s="987"/>
      <c r="F745" s="988"/>
      <c r="G745" s="1030"/>
      <c r="H745" s="990"/>
      <c r="I745" s="1051"/>
      <c r="J745" s="1051"/>
      <c r="K745" s="992"/>
      <c r="L745" s="1116" t="s">
        <v>865</v>
      </c>
      <c r="M745" s="1113">
        <v>0.24</v>
      </c>
      <c r="N745" s="36" t="s">
        <v>42</v>
      </c>
      <c r="O745" s="195">
        <v>0</v>
      </c>
      <c r="P745" s="195">
        <v>0</v>
      </c>
      <c r="Q745" s="195">
        <v>1</v>
      </c>
      <c r="R745" s="196">
        <v>1</v>
      </c>
      <c r="S745" s="88">
        <f t="shared" ref="S745" si="3421">SUM(O745:O745)*M745</f>
        <v>0</v>
      </c>
      <c r="T745" s="89">
        <f t="shared" ref="T745" si="3422">SUM(P745:P745)*M745</f>
        <v>0</v>
      </c>
      <c r="U745" s="89">
        <f t="shared" ref="U745" si="3423">SUM(Q745:Q745)*M745</f>
        <v>0.24</v>
      </c>
      <c r="V745" s="90">
        <f t="shared" ref="V745" si="3424">SUM(R745:R745)*M745</f>
        <v>0.24</v>
      </c>
      <c r="W745" s="91">
        <f t="shared" si="3340"/>
        <v>0.24</v>
      </c>
      <c r="X745" s="272"/>
      <c r="Y745" s="287"/>
      <c r="Z745" s="287"/>
      <c r="AA745" s="287"/>
      <c r="AB745" s="1016"/>
      <c r="AC745" s="290"/>
      <c r="AD745" s="1105"/>
      <c r="AE745" s="51" t="str">
        <f t="shared" ref="AE745" si="3425">+IF(Q746&gt;Q745,"SUPERADA",IF(Q746=Q745,"EQUILIBRADA",IF(Q746&lt;Q745,"PARA MEJORAR")))</f>
        <v>EQUILIBRADA</v>
      </c>
      <c r="AF745" s="79"/>
      <c r="AG745" s="79"/>
      <c r="AH745" s="79"/>
      <c r="AI745" s="997"/>
      <c r="AJ745" s="97"/>
      <c r="AK745" s="98"/>
      <c r="AL745" s="98"/>
      <c r="AM745" s="98"/>
      <c r="AN745" s="98"/>
      <c r="AO745" s="99"/>
    </row>
    <row r="746" spans="1:41" ht="39.950000000000003" customHeight="1" thickBot="1" x14ac:dyDescent="0.25">
      <c r="A746" s="983"/>
      <c r="B746" s="984"/>
      <c r="C746" s="985"/>
      <c r="D746" s="986"/>
      <c r="E746" s="987"/>
      <c r="F746" s="988"/>
      <c r="G746" s="1030"/>
      <c r="H746" s="990"/>
      <c r="I746" s="1051"/>
      <c r="J746" s="1051"/>
      <c r="K746" s="992"/>
      <c r="L746" s="1115"/>
      <c r="M746" s="1111"/>
      <c r="N746" s="65" t="s">
        <v>48</v>
      </c>
      <c r="O746" s="67">
        <v>0</v>
      </c>
      <c r="P746" s="67">
        <v>0</v>
      </c>
      <c r="Q746" s="67">
        <v>1</v>
      </c>
      <c r="R746" s="96">
        <v>0</v>
      </c>
      <c r="S746" s="68">
        <f t="shared" ref="S746" si="3426">SUM(O746:O746)*M745</f>
        <v>0</v>
      </c>
      <c r="T746" s="69">
        <f t="shared" ref="T746" si="3427">SUM(P746:P746)*M745</f>
        <v>0</v>
      </c>
      <c r="U746" s="69">
        <f t="shared" ref="U746" si="3428">SUM(Q746:Q746)*M745</f>
        <v>0.24</v>
      </c>
      <c r="V746" s="70">
        <f t="shared" ref="V746" si="3429">SUM(R746:R746)*M745</f>
        <v>0</v>
      </c>
      <c r="W746" s="71">
        <f t="shared" si="3340"/>
        <v>0.24</v>
      </c>
      <c r="X746" s="272"/>
      <c r="Y746" s="287"/>
      <c r="Z746" s="287"/>
      <c r="AA746" s="287"/>
      <c r="AB746" s="1016"/>
      <c r="AC746" s="290"/>
      <c r="AD746" s="1105"/>
      <c r="AE746" s="78"/>
      <c r="AF746" s="79"/>
      <c r="AG746" s="79"/>
      <c r="AH746" s="79"/>
      <c r="AI746" s="997"/>
      <c r="AJ746" s="97"/>
      <c r="AK746" s="98"/>
      <c r="AL746" s="98"/>
      <c r="AM746" s="98"/>
      <c r="AN746" s="98"/>
      <c r="AO746" s="99"/>
    </row>
    <row r="747" spans="1:41" ht="39.950000000000003" customHeight="1" x14ac:dyDescent="0.2">
      <c r="A747" s="983"/>
      <c r="B747" s="984"/>
      <c r="C747" s="985"/>
      <c r="D747" s="986"/>
      <c r="E747" s="987"/>
      <c r="F747" s="988"/>
      <c r="G747" s="1030"/>
      <c r="H747" s="990"/>
      <c r="I747" s="1051"/>
      <c r="J747" s="1051"/>
      <c r="K747" s="992"/>
      <c r="L747" s="1116" t="s">
        <v>866</v>
      </c>
      <c r="M747" s="1113">
        <v>0.24</v>
      </c>
      <c r="N747" s="36" t="s">
        <v>42</v>
      </c>
      <c r="O747" s="195">
        <v>0</v>
      </c>
      <c r="P747" s="195">
        <v>0</v>
      </c>
      <c r="Q747" s="195">
        <v>0</v>
      </c>
      <c r="R747" s="196">
        <v>1</v>
      </c>
      <c r="S747" s="88">
        <f t="shared" ref="S747" si="3430">SUM(O747:O747)*M747</f>
        <v>0</v>
      </c>
      <c r="T747" s="89">
        <f t="shared" ref="T747" si="3431">SUM(P747:P747)*M747</f>
        <v>0</v>
      </c>
      <c r="U747" s="89">
        <f t="shared" ref="U747" si="3432">SUM(Q747:Q747)*M747</f>
        <v>0</v>
      </c>
      <c r="V747" s="90">
        <f t="shared" ref="V747" si="3433">SUM(R747:R747)*M747</f>
        <v>0.24</v>
      </c>
      <c r="W747" s="91">
        <f t="shared" si="3340"/>
        <v>0.24</v>
      </c>
      <c r="X747" s="272"/>
      <c r="Y747" s="287"/>
      <c r="Z747" s="287"/>
      <c r="AA747" s="287"/>
      <c r="AB747" s="1016"/>
      <c r="AC747" s="290"/>
      <c r="AD747" s="1105"/>
      <c r="AE747" s="51" t="str">
        <f t="shared" ref="AE747" si="3434">+IF(Q748&gt;Q747,"SUPERADA",IF(Q748=Q747,"EQUILIBRADA",IF(Q748&lt;Q747,"PARA MEJORAR")))</f>
        <v>EQUILIBRADA</v>
      </c>
      <c r="AF747" s="79"/>
      <c r="AG747" s="79"/>
      <c r="AH747" s="79"/>
      <c r="AI747" s="997"/>
      <c r="AJ747" s="221"/>
      <c r="AK747" s="222"/>
      <c r="AL747" s="222"/>
      <c r="AM747" s="222"/>
      <c r="AN747" s="222"/>
      <c r="AO747" s="223"/>
    </row>
    <row r="748" spans="1:41" ht="39.950000000000003" customHeight="1" thickBot="1" x14ac:dyDescent="0.25">
      <c r="A748" s="983"/>
      <c r="B748" s="984"/>
      <c r="C748" s="985"/>
      <c r="D748" s="986"/>
      <c r="E748" s="987"/>
      <c r="F748" s="988"/>
      <c r="G748" s="1030"/>
      <c r="H748" s="990"/>
      <c r="I748" s="1051"/>
      <c r="J748" s="1051"/>
      <c r="K748" s="992"/>
      <c r="L748" s="1115"/>
      <c r="M748" s="1111"/>
      <c r="N748" s="65" t="s">
        <v>48</v>
      </c>
      <c r="O748" s="67">
        <v>0</v>
      </c>
      <c r="P748" s="67">
        <v>0</v>
      </c>
      <c r="Q748" s="67">
        <v>0</v>
      </c>
      <c r="R748" s="96">
        <v>0</v>
      </c>
      <c r="S748" s="68">
        <f t="shared" ref="S748" si="3435">SUM(O748:O748)*M747</f>
        <v>0</v>
      </c>
      <c r="T748" s="69">
        <f t="shared" ref="T748" si="3436">SUM(P748:P748)*M747</f>
        <v>0</v>
      </c>
      <c r="U748" s="69">
        <f t="shared" ref="U748" si="3437">SUM(Q748:Q748)*M747</f>
        <v>0</v>
      </c>
      <c r="V748" s="70">
        <f t="shared" ref="V748" si="3438">SUM(R748:R748)*M747</f>
        <v>0</v>
      </c>
      <c r="W748" s="71">
        <f t="shared" si="3340"/>
        <v>0</v>
      </c>
      <c r="X748" s="272"/>
      <c r="Y748" s="287"/>
      <c r="Z748" s="287"/>
      <c r="AA748" s="287"/>
      <c r="AB748" s="1016"/>
      <c r="AC748" s="290"/>
      <c r="AD748" s="1105"/>
      <c r="AE748" s="78"/>
      <c r="AF748" s="79"/>
      <c r="AG748" s="79"/>
      <c r="AH748" s="79"/>
      <c r="AI748" s="997"/>
      <c r="AJ748" s="97"/>
      <c r="AK748" s="98"/>
      <c r="AL748" s="98"/>
      <c r="AM748" s="98"/>
      <c r="AN748" s="98"/>
      <c r="AO748" s="99"/>
    </row>
    <row r="749" spans="1:41" ht="39.950000000000003" customHeight="1" x14ac:dyDescent="0.2">
      <c r="A749" s="983"/>
      <c r="B749" s="984"/>
      <c r="C749" s="985"/>
      <c r="D749" s="986"/>
      <c r="E749" s="987"/>
      <c r="F749" s="988"/>
      <c r="G749" s="1030"/>
      <c r="H749" s="990"/>
      <c r="I749" s="1051"/>
      <c r="J749" s="1051"/>
      <c r="K749" s="992"/>
      <c r="L749" s="1116" t="s">
        <v>867</v>
      </c>
      <c r="M749" s="1113">
        <v>0.04</v>
      </c>
      <c r="N749" s="36" t="s">
        <v>42</v>
      </c>
      <c r="O749" s="195">
        <v>0</v>
      </c>
      <c r="P749" s="195">
        <v>1</v>
      </c>
      <c r="Q749" s="195">
        <v>1</v>
      </c>
      <c r="R749" s="196">
        <v>1</v>
      </c>
      <c r="S749" s="88">
        <f t="shared" ref="S749" si="3439">SUM(O749:O749)*M749</f>
        <v>0</v>
      </c>
      <c r="T749" s="89">
        <f t="shared" ref="T749" si="3440">SUM(P749:P749)*M749</f>
        <v>0.04</v>
      </c>
      <c r="U749" s="89">
        <f t="shared" ref="U749" si="3441">SUM(Q749:Q749)*M749</f>
        <v>0.04</v>
      </c>
      <c r="V749" s="90">
        <f t="shared" ref="V749" si="3442">SUM(R749:R749)*M749</f>
        <v>0.04</v>
      </c>
      <c r="W749" s="91">
        <f t="shared" si="3340"/>
        <v>0.04</v>
      </c>
      <c r="X749" s="272"/>
      <c r="Y749" s="287"/>
      <c r="Z749" s="287"/>
      <c r="AA749" s="287"/>
      <c r="AB749" s="1016"/>
      <c r="AC749" s="290"/>
      <c r="AD749" s="1105"/>
      <c r="AE749" s="51" t="str">
        <f t="shared" ref="AE749" si="3443">+IF(Q750&gt;Q749,"SUPERADA",IF(Q750=Q749,"EQUILIBRADA",IF(Q750&lt;Q749,"PARA MEJORAR")))</f>
        <v>EQUILIBRADA</v>
      </c>
      <c r="AF749" s="79"/>
      <c r="AG749" s="79"/>
      <c r="AH749" s="79"/>
      <c r="AI749" s="997"/>
      <c r="AJ749" s="97"/>
      <c r="AK749" s="98"/>
      <c r="AL749" s="98"/>
      <c r="AM749" s="98"/>
      <c r="AN749" s="98"/>
      <c r="AO749" s="99"/>
    </row>
    <row r="750" spans="1:41" ht="39.950000000000003" customHeight="1" thickBot="1" x14ac:dyDescent="0.25">
      <c r="A750" s="983"/>
      <c r="B750" s="984"/>
      <c r="C750" s="985"/>
      <c r="D750" s="986"/>
      <c r="E750" s="987"/>
      <c r="F750" s="988"/>
      <c r="G750" s="1032"/>
      <c r="H750" s="999"/>
      <c r="I750" s="1060"/>
      <c r="J750" s="1060"/>
      <c r="K750" s="1001"/>
      <c r="L750" s="1117"/>
      <c r="M750" s="1011"/>
      <c r="N750" s="65" t="s">
        <v>48</v>
      </c>
      <c r="O750" s="107">
        <v>0</v>
      </c>
      <c r="P750" s="107">
        <v>1</v>
      </c>
      <c r="Q750" s="107">
        <v>1</v>
      </c>
      <c r="R750" s="108">
        <v>0</v>
      </c>
      <c r="S750" s="109">
        <f t="shared" ref="S750" si="3444">SUM(O750:O750)*M749</f>
        <v>0</v>
      </c>
      <c r="T750" s="110">
        <f t="shared" ref="T750" si="3445">SUM(P750:P750)*M749</f>
        <v>0.04</v>
      </c>
      <c r="U750" s="110">
        <f t="shared" ref="U750" si="3446">SUM(Q750:Q750)*M749</f>
        <v>0.04</v>
      </c>
      <c r="V750" s="111">
        <f t="shared" ref="V750" si="3447">SUM(R750:R750)*M749</f>
        <v>0</v>
      </c>
      <c r="W750" s="112">
        <f t="shared" si="3340"/>
        <v>0.04</v>
      </c>
      <c r="X750" s="326"/>
      <c r="Y750" s="327"/>
      <c r="Z750" s="327"/>
      <c r="AA750" s="327"/>
      <c r="AB750" s="1012"/>
      <c r="AC750" s="290"/>
      <c r="AD750" s="1105"/>
      <c r="AE750" s="78"/>
      <c r="AF750" s="79"/>
      <c r="AG750" s="79"/>
      <c r="AH750" s="79"/>
      <c r="AI750" s="997"/>
      <c r="AJ750" s="97"/>
      <c r="AK750" s="98"/>
      <c r="AL750" s="98"/>
      <c r="AM750" s="98"/>
      <c r="AN750" s="98"/>
      <c r="AO750" s="99"/>
    </row>
    <row r="751" spans="1:41" ht="39.950000000000003" customHeight="1" x14ac:dyDescent="0.2">
      <c r="A751" s="983"/>
      <c r="B751" s="984"/>
      <c r="C751" s="985"/>
      <c r="D751" s="986"/>
      <c r="E751" s="987"/>
      <c r="F751" s="988"/>
      <c r="G751" s="1118" t="s">
        <v>868</v>
      </c>
      <c r="H751" s="975">
        <v>104</v>
      </c>
      <c r="I751" s="1044" t="s">
        <v>869</v>
      </c>
      <c r="J751" s="1119" t="s">
        <v>870</v>
      </c>
      <c r="K751" s="977">
        <v>0.5</v>
      </c>
      <c r="L751" s="1120" t="s">
        <v>871</v>
      </c>
      <c r="M751" s="1121">
        <v>0.5</v>
      </c>
      <c r="N751" s="36" t="s">
        <v>42</v>
      </c>
      <c r="O751" s="85">
        <v>0</v>
      </c>
      <c r="P751" s="85">
        <v>0</v>
      </c>
      <c r="Q751" s="85">
        <v>1</v>
      </c>
      <c r="R751" s="87">
        <v>1</v>
      </c>
      <c r="S751" s="41">
        <f t="shared" ref="S751" si="3448">SUM(O751:O751)*M751</f>
        <v>0</v>
      </c>
      <c r="T751" s="42">
        <f t="shared" ref="T751" si="3449">SUM(P751:P751)*M751</f>
        <v>0</v>
      </c>
      <c r="U751" s="42">
        <f t="shared" ref="U751" si="3450">SUM(Q751:Q751)*M751</f>
        <v>0.5</v>
      </c>
      <c r="V751" s="43">
        <f t="shared" ref="V751" si="3451">SUM(R751:R751)*M751</f>
        <v>0.5</v>
      </c>
      <c r="W751" s="44">
        <f>MAX(S751:V751)</f>
        <v>0.5</v>
      </c>
      <c r="X751" s="313">
        <f>+S752+S754</f>
        <v>0</v>
      </c>
      <c r="Y751" s="273">
        <f t="shared" ref="Y751:AB751" si="3452">+T752+T754</f>
        <v>0</v>
      </c>
      <c r="Z751" s="273">
        <f t="shared" si="3452"/>
        <v>0.5</v>
      </c>
      <c r="AA751" s="273">
        <f t="shared" si="3452"/>
        <v>0</v>
      </c>
      <c r="AB751" s="1008">
        <f t="shared" si="3452"/>
        <v>0.5</v>
      </c>
      <c r="AC751" s="290"/>
      <c r="AD751" s="1105"/>
      <c r="AE751" s="51" t="str">
        <f t="shared" ref="AE751" si="3453">+IF(Q752&gt;Q751,"SUPERADA",IF(Q752=Q751,"EQUILIBRADA",IF(Q752&lt;Q751,"PARA MEJORAR")))</f>
        <v>EQUILIBRADA</v>
      </c>
      <c r="AF751" s="51" t="str">
        <f>IF(COUNTIF(AE751:AE754,"PARA MEJORAR")&gt;=1,"PARA MEJORAR","BIEN")</f>
        <v>BIEN</v>
      </c>
      <c r="AG751" s="79"/>
      <c r="AH751" s="79"/>
      <c r="AI751" s="997"/>
      <c r="AJ751" s="97"/>
      <c r="AK751" s="98"/>
      <c r="AL751" s="98"/>
      <c r="AM751" s="98"/>
      <c r="AN751" s="98"/>
      <c r="AO751" s="99"/>
    </row>
    <row r="752" spans="1:41" ht="39.950000000000003" customHeight="1" thickBot="1" x14ac:dyDescent="0.25">
      <c r="A752" s="983"/>
      <c r="B752" s="984"/>
      <c r="C752" s="985"/>
      <c r="D752" s="986"/>
      <c r="E752" s="987"/>
      <c r="F752" s="988"/>
      <c r="G752" s="1122"/>
      <c r="H752" s="990"/>
      <c r="I752" s="1051"/>
      <c r="J752" s="1123"/>
      <c r="K752" s="992"/>
      <c r="L752" s="1115"/>
      <c r="M752" s="1111"/>
      <c r="N752" s="65" t="s">
        <v>48</v>
      </c>
      <c r="O752" s="67">
        <v>0</v>
      </c>
      <c r="P752" s="67">
        <v>0</v>
      </c>
      <c r="Q752" s="67">
        <v>1</v>
      </c>
      <c r="R752" s="96">
        <v>0</v>
      </c>
      <c r="S752" s="68">
        <f t="shared" ref="S752" si="3454">SUM(O752:O752)*M751</f>
        <v>0</v>
      </c>
      <c r="T752" s="69">
        <f t="shared" ref="T752" si="3455">SUM(P752:P752)*M751</f>
        <v>0</v>
      </c>
      <c r="U752" s="69">
        <f t="shared" ref="U752" si="3456">SUM(Q752:Q752)*M751</f>
        <v>0.5</v>
      </c>
      <c r="V752" s="70">
        <f t="shared" ref="V752" si="3457">SUM(R752:R752)*M751</f>
        <v>0</v>
      </c>
      <c r="W752" s="71">
        <f t="shared" si="3340"/>
        <v>0.5</v>
      </c>
      <c r="X752" s="272"/>
      <c r="Y752" s="287"/>
      <c r="Z752" s="287"/>
      <c r="AA752" s="287"/>
      <c r="AB752" s="1016"/>
      <c r="AC752" s="290"/>
      <c r="AD752" s="1105"/>
      <c r="AE752" s="78"/>
      <c r="AF752" s="79"/>
      <c r="AG752" s="79"/>
      <c r="AH752" s="79"/>
      <c r="AI752" s="997"/>
      <c r="AJ752" s="97"/>
      <c r="AK752" s="98"/>
      <c r="AL752" s="98"/>
      <c r="AM752" s="98"/>
      <c r="AN752" s="98"/>
      <c r="AO752" s="99"/>
    </row>
    <row r="753" spans="1:41" ht="39.950000000000003" customHeight="1" x14ac:dyDescent="0.2">
      <c r="A753" s="983"/>
      <c r="B753" s="984"/>
      <c r="C753" s="985"/>
      <c r="D753" s="986"/>
      <c r="E753" s="987"/>
      <c r="F753" s="988"/>
      <c r="G753" s="1122"/>
      <c r="H753" s="990"/>
      <c r="I753" s="1051"/>
      <c r="J753" s="1123"/>
      <c r="K753" s="992"/>
      <c r="L753" s="1116" t="s">
        <v>872</v>
      </c>
      <c r="M753" s="1113">
        <v>0.5</v>
      </c>
      <c r="N753" s="36" t="s">
        <v>42</v>
      </c>
      <c r="O753" s="195">
        <v>0</v>
      </c>
      <c r="P753" s="195">
        <v>0</v>
      </c>
      <c r="Q753" s="195">
        <v>0</v>
      </c>
      <c r="R753" s="196">
        <v>1</v>
      </c>
      <c r="S753" s="88">
        <f t="shared" ref="S753" si="3458">SUM(O753:O753)*M753</f>
        <v>0</v>
      </c>
      <c r="T753" s="89">
        <f t="shared" ref="T753" si="3459">SUM(P753:P753)*M753</f>
        <v>0</v>
      </c>
      <c r="U753" s="89">
        <f t="shared" ref="U753" si="3460">SUM(Q753:Q753)*M753</f>
        <v>0</v>
      </c>
      <c r="V753" s="90">
        <f t="shared" ref="V753" si="3461">SUM(R753:R753)*M753</f>
        <v>0.5</v>
      </c>
      <c r="W753" s="91">
        <f t="shared" si="3340"/>
        <v>0.5</v>
      </c>
      <c r="X753" s="272"/>
      <c r="Y753" s="287"/>
      <c r="Z753" s="287"/>
      <c r="AA753" s="287"/>
      <c r="AB753" s="1016"/>
      <c r="AC753" s="290"/>
      <c r="AD753" s="1105"/>
      <c r="AE753" s="51" t="str">
        <f t="shared" ref="AE753" si="3462">+IF(Q754&gt;Q753,"SUPERADA",IF(Q754=Q753,"EQUILIBRADA",IF(Q754&lt;Q753,"PARA MEJORAR")))</f>
        <v>EQUILIBRADA</v>
      </c>
      <c r="AF753" s="79"/>
      <c r="AG753" s="79"/>
      <c r="AH753" s="79"/>
      <c r="AI753" s="997"/>
      <c r="AJ753" s="97"/>
      <c r="AK753" s="98"/>
      <c r="AL753" s="98"/>
      <c r="AM753" s="98"/>
      <c r="AN753" s="98"/>
      <c r="AO753" s="99"/>
    </row>
    <row r="754" spans="1:41" ht="39.950000000000003" customHeight="1" thickBot="1" x14ac:dyDescent="0.25">
      <c r="A754" s="983"/>
      <c r="B754" s="984"/>
      <c r="C754" s="985"/>
      <c r="D754" s="986"/>
      <c r="E754" s="987"/>
      <c r="F754" s="988"/>
      <c r="G754" s="1124"/>
      <c r="H754" s="999"/>
      <c r="I754" s="1060"/>
      <c r="J754" s="1125"/>
      <c r="K754" s="1001"/>
      <c r="L754" s="1117"/>
      <c r="M754" s="1011"/>
      <c r="N754" s="65" t="s">
        <v>48</v>
      </c>
      <c r="O754" s="107">
        <v>0</v>
      </c>
      <c r="P754" s="107">
        <v>0</v>
      </c>
      <c r="Q754" s="107">
        <v>0</v>
      </c>
      <c r="R754" s="108">
        <v>0</v>
      </c>
      <c r="S754" s="109">
        <f t="shared" ref="S754" si="3463">SUM(O754:O754)*M753</f>
        <v>0</v>
      </c>
      <c r="T754" s="110">
        <f t="shared" ref="T754" si="3464">SUM(P754:P754)*M753</f>
        <v>0</v>
      </c>
      <c r="U754" s="110">
        <f t="shared" ref="U754" si="3465">SUM(Q754:Q754)*M753</f>
        <v>0</v>
      </c>
      <c r="V754" s="111">
        <f t="shared" ref="V754" si="3466">SUM(R754:R754)*M753</f>
        <v>0</v>
      </c>
      <c r="W754" s="112">
        <f t="shared" si="3340"/>
        <v>0</v>
      </c>
      <c r="X754" s="326"/>
      <c r="Y754" s="327"/>
      <c r="Z754" s="327"/>
      <c r="AA754" s="327"/>
      <c r="AB754" s="1012"/>
      <c r="AC754" s="290"/>
      <c r="AD754" s="1105"/>
      <c r="AE754" s="78"/>
      <c r="AF754" s="78"/>
      <c r="AG754" s="79"/>
      <c r="AH754" s="79"/>
      <c r="AI754" s="997"/>
      <c r="AJ754" s="97"/>
      <c r="AK754" s="98"/>
      <c r="AL754" s="98"/>
      <c r="AM754" s="98"/>
      <c r="AN754" s="98"/>
      <c r="AO754" s="99"/>
    </row>
    <row r="755" spans="1:41" ht="39.950000000000003" customHeight="1" x14ac:dyDescent="0.2">
      <c r="A755" s="983"/>
      <c r="B755" s="984"/>
      <c r="C755" s="985"/>
      <c r="D755" s="986"/>
      <c r="E755" s="987"/>
      <c r="F755" s="988"/>
      <c r="G755" s="1118" t="s">
        <v>873</v>
      </c>
      <c r="H755" s="975">
        <v>105</v>
      </c>
      <c r="I755" s="1126" t="s">
        <v>874</v>
      </c>
      <c r="J755" s="1119" t="s">
        <v>875</v>
      </c>
      <c r="K755" s="977">
        <v>0.46300000000000002</v>
      </c>
      <c r="L755" s="1071" t="s">
        <v>876</v>
      </c>
      <c r="M755" s="1121">
        <v>0.2</v>
      </c>
      <c r="N755" s="36" t="s">
        <v>42</v>
      </c>
      <c r="O755" s="85">
        <v>1</v>
      </c>
      <c r="P755" s="85">
        <v>1</v>
      </c>
      <c r="Q755" s="195">
        <v>1</v>
      </c>
      <c r="R755" s="196">
        <v>1</v>
      </c>
      <c r="S755" s="41">
        <f t="shared" ref="S755" si="3467">SUM(O755:O755)*M755</f>
        <v>0.2</v>
      </c>
      <c r="T755" s="42">
        <f t="shared" ref="T755" si="3468">SUM(P755:P755)*M755</f>
        <v>0.2</v>
      </c>
      <c r="U755" s="42">
        <f t="shared" ref="U755" si="3469">SUM(Q755:Q755)*M755</f>
        <v>0.2</v>
      </c>
      <c r="V755" s="43">
        <f t="shared" ref="V755" si="3470">SUM(R755:R755)*M755</f>
        <v>0.2</v>
      </c>
      <c r="W755" s="44">
        <f t="shared" si="3340"/>
        <v>0.2</v>
      </c>
      <c r="X755" s="313">
        <f>+S756+S758+S760</f>
        <v>0.2</v>
      </c>
      <c r="Y755" s="273">
        <f t="shared" ref="Y755:AB755" si="3471">+T756+T758+T760</f>
        <v>0.26</v>
      </c>
      <c r="Z755" s="273">
        <f t="shared" si="3471"/>
        <v>0.46299999999999997</v>
      </c>
      <c r="AA755" s="273">
        <f t="shared" si="3471"/>
        <v>0</v>
      </c>
      <c r="AB755" s="1008">
        <f t="shared" si="3471"/>
        <v>0.46299999999999997</v>
      </c>
      <c r="AC755" s="290"/>
      <c r="AD755" s="1105"/>
      <c r="AE755" s="51" t="str">
        <f t="shared" ref="AE755" si="3472">+IF(Q756&gt;Q755,"SUPERADA",IF(Q756=Q755,"EQUILIBRADA",IF(Q756&lt;Q755,"PARA MEJORAR")))</f>
        <v>EQUILIBRADA</v>
      </c>
      <c r="AF755" s="51" t="str">
        <f>IF(COUNTIF(AE755:AE760,"PARA MEJORAR")&gt;=1,"PARA MEJORAR","BIEN")</f>
        <v>PARA MEJORAR</v>
      </c>
      <c r="AG755" s="79"/>
      <c r="AH755" s="79"/>
      <c r="AI755" s="997"/>
      <c r="AJ755" s="1127"/>
      <c r="AK755" s="1128"/>
      <c r="AL755" s="1128"/>
      <c r="AM755" s="1128"/>
      <c r="AN755" s="1128"/>
      <c r="AO755" s="1129"/>
    </row>
    <row r="756" spans="1:41" ht="39.950000000000003" customHeight="1" thickBot="1" x14ac:dyDescent="0.25">
      <c r="A756" s="983"/>
      <c r="B756" s="984"/>
      <c r="C756" s="985"/>
      <c r="D756" s="986"/>
      <c r="E756" s="987"/>
      <c r="F756" s="988"/>
      <c r="G756" s="1122"/>
      <c r="H756" s="990"/>
      <c r="I756" s="1130"/>
      <c r="J756" s="1123"/>
      <c r="K756" s="992"/>
      <c r="L756" s="1019"/>
      <c r="M756" s="1111"/>
      <c r="N756" s="65" t="s">
        <v>48</v>
      </c>
      <c r="O756" s="67">
        <v>1</v>
      </c>
      <c r="P756" s="67">
        <v>1</v>
      </c>
      <c r="Q756" s="67">
        <v>1</v>
      </c>
      <c r="R756" s="96">
        <v>0</v>
      </c>
      <c r="S756" s="68">
        <f t="shared" ref="S756" si="3473">SUM(O756:O756)*M755</f>
        <v>0.2</v>
      </c>
      <c r="T756" s="69">
        <f t="shared" ref="T756" si="3474">SUM(P756:P756)*M755</f>
        <v>0.2</v>
      </c>
      <c r="U756" s="69">
        <f t="shared" ref="U756" si="3475">SUM(Q756:Q756)*M755</f>
        <v>0.2</v>
      </c>
      <c r="V756" s="70">
        <f t="shared" ref="V756" si="3476">SUM(R756:R756)*M755</f>
        <v>0</v>
      </c>
      <c r="W756" s="71">
        <f t="shared" si="3340"/>
        <v>0.2</v>
      </c>
      <c r="X756" s="272"/>
      <c r="Y756" s="287"/>
      <c r="Z756" s="287"/>
      <c r="AA756" s="287"/>
      <c r="AB756" s="1016"/>
      <c r="AC756" s="290"/>
      <c r="AD756" s="1105"/>
      <c r="AE756" s="78"/>
      <c r="AF756" s="79"/>
      <c r="AG756" s="79"/>
      <c r="AH756" s="79"/>
      <c r="AI756" s="997"/>
      <c r="AJ756" s="589"/>
      <c r="AK756" s="590"/>
      <c r="AL756" s="590"/>
      <c r="AM756" s="590"/>
      <c r="AN756" s="590"/>
      <c r="AO756" s="591"/>
    </row>
    <row r="757" spans="1:41" ht="39.950000000000003" customHeight="1" x14ac:dyDescent="0.2">
      <c r="A757" s="983"/>
      <c r="B757" s="984"/>
      <c r="C757" s="985"/>
      <c r="D757" s="986"/>
      <c r="E757" s="987"/>
      <c r="F757" s="988"/>
      <c r="G757" s="1122"/>
      <c r="H757" s="990"/>
      <c r="I757" s="1130"/>
      <c r="J757" s="1123"/>
      <c r="K757" s="992"/>
      <c r="L757" s="1112" t="s">
        <v>877</v>
      </c>
      <c r="M757" s="1113">
        <v>0.3</v>
      </c>
      <c r="N757" s="36" t="s">
        <v>42</v>
      </c>
      <c r="O757" s="195">
        <v>0</v>
      </c>
      <c r="P757" s="195">
        <v>0.2</v>
      </c>
      <c r="Q757" s="195">
        <v>1</v>
      </c>
      <c r="R757" s="196">
        <v>1</v>
      </c>
      <c r="S757" s="88">
        <f t="shared" ref="S757" si="3477">SUM(O757:O757)*M757</f>
        <v>0</v>
      </c>
      <c r="T757" s="89">
        <f t="shared" ref="T757" si="3478">SUM(P757:P757)*M757</f>
        <v>0.06</v>
      </c>
      <c r="U757" s="89">
        <f t="shared" ref="U757" si="3479">SUM(Q757:Q757)*M757</f>
        <v>0.3</v>
      </c>
      <c r="V757" s="90">
        <f t="shared" ref="V757" si="3480">SUM(R757:R757)*M757</f>
        <v>0.3</v>
      </c>
      <c r="W757" s="91">
        <f t="shared" si="3340"/>
        <v>0.3</v>
      </c>
      <c r="X757" s="272"/>
      <c r="Y757" s="287"/>
      <c r="Z757" s="287"/>
      <c r="AA757" s="287"/>
      <c r="AB757" s="1016"/>
      <c r="AC757" s="290"/>
      <c r="AD757" s="1105"/>
      <c r="AE757" s="51" t="str">
        <f t="shared" ref="AE757" si="3481">+IF(Q758&gt;Q757,"SUPERADA",IF(Q758=Q757,"EQUILIBRADA",IF(Q758&lt;Q757,"PARA MEJORAR")))</f>
        <v>PARA MEJORAR</v>
      </c>
      <c r="AF757" s="79"/>
      <c r="AG757" s="79"/>
      <c r="AH757" s="79"/>
      <c r="AI757" s="997"/>
      <c r="AJ757" s="589"/>
      <c r="AK757" s="590"/>
      <c r="AL757" s="590"/>
      <c r="AM757" s="590"/>
      <c r="AN757" s="590"/>
      <c r="AO757" s="591"/>
    </row>
    <row r="758" spans="1:41" ht="39.950000000000003" customHeight="1" thickBot="1" x14ac:dyDescent="0.25">
      <c r="A758" s="983"/>
      <c r="B758" s="984"/>
      <c r="C758" s="985"/>
      <c r="D758" s="986"/>
      <c r="E758" s="987"/>
      <c r="F758" s="988"/>
      <c r="G758" s="1122"/>
      <c r="H758" s="990"/>
      <c r="I758" s="1130"/>
      <c r="J758" s="1123"/>
      <c r="K758" s="992"/>
      <c r="L758" s="1019"/>
      <c r="M758" s="1111"/>
      <c r="N758" s="65" t="s">
        <v>48</v>
      </c>
      <c r="O758" s="67">
        <v>0</v>
      </c>
      <c r="P758" s="67">
        <v>0.2</v>
      </c>
      <c r="Q758" s="67">
        <v>0.76</v>
      </c>
      <c r="R758" s="96">
        <v>0</v>
      </c>
      <c r="S758" s="68">
        <f t="shared" ref="S758" si="3482">SUM(O758:O758)*M757</f>
        <v>0</v>
      </c>
      <c r="T758" s="69">
        <f t="shared" ref="T758" si="3483">SUM(P758:P758)*M757</f>
        <v>0.06</v>
      </c>
      <c r="U758" s="69">
        <f t="shared" ref="U758" si="3484">SUM(Q758:Q758)*M757</f>
        <v>0.22799999999999998</v>
      </c>
      <c r="V758" s="70">
        <f t="shared" ref="V758" si="3485">SUM(R758:R758)*M757</f>
        <v>0</v>
      </c>
      <c r="W758" s="71">
        <f t="shared" si="3340"/>
        <v>0.22799999999999998</v>
      </c>
      <c r="X758" s="272"/>
      <c r="Y758" s="287"/>
      <c r="Z758" s="287"/>
      <c r="AA758" s="287"/>
      <c r="AB758" s="1016"/>
      <c r="AC758" s="290"/>
      <c r="AD758" s="1105"/>
      <c r="AE758" s="78"/>
      <c r="AF758" s="79"/>
      <c r="AG758" s="79"/>
      <c r="AH758" s="79"/>
      <c r="AI758" s="1131"/>
      <c r="AJ758" s="589"/>
      <c r="AK758" s="590"/>
      <c r="AL758" s="590"/>
      <c r="AM758" s="590"/>
      <c r="AN758" s="590"/>
      <c r="AO758" s="591"/>
    </row>
    <row r="759" spans="1:41" ht="39.950000000000003" customHeight="1" x14ac:dyDescent="0.2">
      <c r="A759" s="983"/>
      <c r="B759" s="984"/>
      <c r="C759" s="985"/>
      <c r="D759" s="986"/>
      <c r="E759" s="987"/>
      <c r="F759" s="988"/>
      <c r="G759" s="1122"/>
      <c r="H759" s="990"/>
      <c r="I759" s="1130"/>
      <c r="J759" s="1123"/>
      <c r="K759" s="992"/>
      <c r="L759" s="1112" t="s">
        <v>878</v>
      </c>
      <c r="M759" s="1113">
        <v>0.5</v>
      </c>
      <c r="N759" s="36" t="s">
        <v>42</v>
      </c>
      <c r="O759" s="195">
        <v>0</v>
      </c>
      <c r="P759" s="195">
        <v>0</v>
      </c>
      <c r="Q759" s="195">
        <v>0.2</v>
      </c>
      <c r="R759" s="196">
        <v>1</v>
      </c>
      <c r="S759" s="88">
        <f t="shared" ref="S759" si="3486">SUM(O759:O759)*M759</f>
        <v>0</v>
      </c>
      <c r="T759" s="89">
        <f t="shared" ref="T759" si="3487">SUM(P759:P759)*M759</f>
        <v>0</v>
      </c>
      <c r="U759" s="89">
        <f t="shared" ref="U759" si="3488">SUM(Q759:Q759)*M759</f>
        <v>0.1</v>
      </c>
      <c r="V759" s="90">
        <f t="shared" ref="V759" si="3489">SUM(R759:R759)*M759</f>
        <v>0.5</v>
      </c>
      <c r="W759" s="91">
        <f t="shared" si="3340"/>
        <v>0.5</v>
      </c>
      <c r="X759" s="272"/>
      <c r="Y759" s="287"/>
      <c r="Z759" s="287"/>
      <c r="AA759" s="287"/>
      <c r="AB759" s="1016"/>
      <c r="AC759" s="290"/>
      <c r="AD759" s="1105"/>
      <c r="AE759" s="51" t="str">
        <f t="shared" ref="AE759" si="3490">+IF(Q760&gt;Q759,"SUPERADA",IF(Q760=Q759,"EQUILIBRADA",IF(Q760&lt;Q759,"PARA MEJORAR")))</f>
        <v>PARA MEJORAR</v>
      </c>
      <c r="AF759" s="79"/>
      <c r="AG759" s="79"/>
      <c r="AH759" s="79"/>
      <c r="AI759" s="1132"/>
      <c r="AJ759" s="589"/>
      <c r="AK759" s="590"/>
      <c r="AL759" s="590"/>
      <c r="AM759" s="590"/>
      <c r="AN759" s="590"/>
      <c r="AO759" s="591"/>
    </row>
    <row r="760" spans="1:41" ht="39.950000000000003" customHeight="1" thickBot="1" x14ac:dyDescent="0.25">
      <c r="A760" s="983"/>
      <c r="B760" s="984"/>
      <c r="C760" s="985"/>
      <c r="D760" s="986"/>
      <c r="E760" s="987"/>
      <c r="F760" s="988"/>
      <c r="G760" s="1122"/>
      <c r="H760" s="990"/>
      <c r="I760" s="1130"/>
      <c r="J760" s="1123"/>
      <c r="K760" s="992"/>
      <c r="L760" s="1006"/>
      <c r="M760" s="1007"/>
      <c r="N760" s="65" t="s">
        <v>48</v>
      </c>
      <c r="O760" s="106">
        <v>0</v>
      </c>
      <c r="P760" s="107">
        <v>0</v>
      </c>
      <c r="Q760" s="107">
        <v>7.0000000000000007E-2</v>
      </c>
      <c r="R760" s="108">
        <v>0</v>
      </c>
      <c r="S760" s="109">
        <f t="shared" ref="S760" si="3491">SUM(O760:O760)*M759</f>
        <v>0</v>
      </c>
      <c r="T760" s="110">
        <f t="shared" ref="T760" si="3492">SUM(P760:P760)*M759</f>
        <v>0</v>
      </c>
      <c r="U760" s="110">
        <f t="shared" ref="U760" si="3493">SUM(Q760:Q760)*M759</f>
        <v>3.5000000000000003E-2</v>
      </c>
      <c r="V760" s="111">
        <f t="shared" ref="V760" si="3494">SUM(R760:R760)*M759</f>
        <v>0</v>
      </c>
      <c r="W760" s="112">
        <f t="shared" si="3340"/>
        <v>3.5000000000000003E-2</v>
      </c>
      <c r="X760" s="272"/>
      <c r="Y760" s="287"/>
      <c r="Z760" s="287"/>
      <c r="AA760" s="287"/>
      <c r="AB760" s="1016"/>
      <c r="AC760" s="290"/>
      <c r="AD760" s="1105"/>
      <c r="AE760" s="78"/>
      <c r="AF760" s="78"/>
      <c r="AG760" s="78"/>
      <c r="AH760" s="79"/>
      <c r="AI760" s="1132"/>
      <c r="AJ760" s="589"/>
      <c r="AK760" s="590"/>
      <c r="AL760" s="590"/>
      <c r="AM760" s="590"/>
      <c r="AN760" s="590"/>
      <c r="AO760" s="591"/>
    </row>
    <row r="761" spans="1:41" ht="39.950000000000003" customHeight="1" x14ac:dyDescent="0.2">
      <c r="A761" s="983"/>
      <c r="B761" s="984"/>
      <c r="C761" s="970">
        <v>50</v>
      </c>
      <c r="D761" s="971" t="s">
        <v>879</v>
      </c>
      <c r="E761" s="972">
        <v>57</v>
      </c>
      <c r="F761" s="1133" t="s">
        <v>880</v>
      </c>
      <c r="G761" s="1134" t="s">
        <v>881</v>
      </c>
      <c r="H761" s="1135">
        <v>106</v>
      </c>
      <c r="I761" s="1028" t="s">
        <v>882</v>
      </c>
      <c r="J761" s="1028" t="s">
        <v>883</v>
      </c>
      <c r="K761" s="1136">
        <v>0.75</v>
      </c>
      <c r="L761" s="978" t="s">
        <v>884</v>
      </c>
      <c r="M761" s="979">
        <v>0.125</v>
      </c>
      <c r="N761" s="36" t="s">
        <v>42</v>
      </c>
      <c r="O761" s="38">
        <v>1</v>
      </c>
      <c r="P761" s="38">
        <v>1</v>
      </c>
      <c r="Q761" s="38">
        <v>1</v>
      </c>
      <c r="R761" s="116">
        <v>1</v>
      </c>
      <c r="S761" s="41">
        <f t="shared" ref="S761" si="3495">SUM(O761:O761)*M761</f>
        <v>0.125</v>
      </c>
      <c r="T761" s="42">
        <f t="shared" ref="T761" si="3496">SUM(P761:P761)*M761</f>
        <v>0.125</v>
      </c>
      <c r="U761" s="42">
        <f t="shared" ref="U761" si="3497">SUM(Q761:Q761)*M761</f>
        <v>0.125</v>
      </c>
      <c r="V761" s="43">
        <f t="shared" ref="V761" si="3498">SUM(R761:R761)*M761</f>
        <v>0.125</v>
      </c>
      <c r="W761" s="44">
        <f t="shared" si="3340"/>
        <v>0.125</v>
      </c>
      <c r="X761" s="313">
        <f>+S762+S764+S766+S768</f>
        <v>0.125</v>
      </c>
      <c r="Y761" s="273">
        <f t="shared" ref="Y761:AB761" si="3499">+T762+T764+T766+T768</f>
        <v>0.5</v>
      </c>
      <c r="Z761" s="273">
        <f t="shared" si="3499"/>
        <v>0.75</v>
      </c>
      <c r="AA761" s="273">
        <f t="shared" si="3499"/>
        <v>0</v>
      </c>
      <c r="AB761" s="1008">
        <f t="shared" si="3499"/>
        <v>0.75</v>
      </c>
      <c r="AC761" s="290"/>
      <c r="AD761" s="1105"/>
      <c r="AE761" s="51" t="str">
        <f t="shared" ref="AE761" si="3500">+IF(Q762&gt;Q761,"SUPERADA",IF(Q762=Q761,"EQUILIBRADA",IF(Q762&lt;Q761,"PARA MEJORAR")))</f>
        <v>EQUILIBRADA</v>
      </c>
      <c r="AF761" s="51" t="str">
        <f>IF(COUNTIF(AE761:AE768,"PARA MEJORAR")&gt;=1,"PARA MEJORAR","BIEN")</f>
        <v>BIEN</v>
      </c>
      <c r="AG761" s="51" t="str">
        <f>IF(COUNTIF(AF761:AF768,"PARA MEJORAR")&gt;=1,"PARA MEJORAR","BIEN")</f>
        <v>BIEN</v>
      </c>
      <c r="AH761" s="79"/>
      <c r="AI761" s="1132"/>
      <c r="AJ761" s="589"/>
      <c r="AK761" s="590"/>
      <c r="AL761" s="590"/>
      <c r="AM761" s="590"/>
      <c r="AN761" s="590"/>
      <c r="AO761" s="591"/>
    </row>
    <row r="762" spans="1:41" ht="39.950000000000003" customHeight="1" thickBot="1" x14ac:dyDescent="0.25">
      <c r="A762" s="983"/>
      <c r="B762" s="984"/>
      <c r="C762" s="985"/>
      <c r="D762" s="986"/>
      <c r="E762" s="987"/>
      <c r="F762" s="1137"/>
      <c r="G762" s="1138"/>
      <c r="H762" s="1139"/>
      <c r="I762" s="1020"/>
      <c r="J762" s="1020"/>
      <c r="K762" s="1140"/>
      <c r="L762" s="993"/>
      <c r="M762" s="994"/>
      <c r="N762" s="65" t="s">
        <v>48</v>
      </c>
      <c r="O762" s="67">
        <v>1</v>
      </c>
      <c r="P762" s="67">
        <v>1</v>
      </c>
      <c r="Q762" s="67">
        <v>1</v>
      </c>
      <c r="R762" s="96">
        <v>0</v>
      </c>
      <c r="S762" s="68">
        <f t="shared" ref="S762" si="3501">SUM(O762:O762)*M761</f>
        <v>0.125</v>
      </c>
      <c r="T762" s="69">
        <f t="shared" ref="T762" si="3502">SUM(P762:P762)*M761</f>
        <v>0.125</v>
      </c>
      <c r="U762" s="69">
        <f t="shared" ref="U762" si="3503">SUM(Q762:Q762)*M761</f>
        <v>0.125</v>
      </c>
      <c r="V762" s="70">
        <f t="shared" ref="V762" si="3504">SUM(R762:R762)*M761</f>
        <v>0</v>
      </c>
      <c r="W762" s="71">
        <f t="shared" si="3340"/>
        <v>0.125</v>
      </c>
      <c r="X762" s="272"/>
      <c r="Y762" s="287"/>
      <c r="Z762" s="287"/>
      <c r="AA762" s="287"/>
      <c r="AB762" s="1016"/>
      <c r="AC762" s="290"/>
      <c r="AD762" s="1105"/>
      <c r="AE762" s="78"/>
      <c r="AF762" s="79"/>
      <c r="AG762" s="79"/>
      <c r="AH762" s="79"/>
      <c r="AI762" s="1132"/>
      <c r="AJ762" s="589"/>
      <c r="AK762" s="590"/>
      <c r="AL762" s="590"/>
      <c r="AM762" s="590"/>
      <c r="AN762" s="590"/>
      <c r="AO762" s="591"/>
    </row>
    <row r="763" spans="1:41" ht="39.950000000000003" customHeight="1" x14ac:dyDescent="0.2">
      <c r="A763" s="983"/>
      <c r="B763" s="984"/>
      <c r="C763" s="985"/>
      <c r="D763" s="986"/>
      <c r="E763" s="987"/>
      <c r="F763" s="1137"/>
      <c r="G763" s="1138"/>
      <c r="H763" s="1139"/>
      <c r="I763" s="1020"/>
      <c r="J763" s="1020"/>
      <c r="K763" s="1140"/>
      <c r="L763" s="993" t="s">
        <v>885</v>
      </c>
      <c r="M763" s="994">
        <v>0.375</v>
      </c>
      <c r="N763" s="36" t="s">
        <v>42</v>
      </c>
      <c r="O763" s="195">
        <v>0</v>
      </c>
      <c r="P763" s="195">
        <v>1</v>
      </c>
      <c r="Q763" s="195">
        <v>1</v>
      </c>
      <c r="R763" s="196">
        <v>1</v>
      </c>
      <c r="S763" s="88">
        <f t="shared" ref="S763" si="3505">SUM(O763:O763)*M763</f>
        <v>0</v>
      </c>
      <c r="T763" s="89">
        <f t="shared" ref="T763" si="3506">SUM(P763:P763)*M763</f>
        <v>0.375</v>
      </c>
      <c r="U763" s="89">
        <f t="shared" ref="U763" si="3507">SUM(Q763:Q763)*M763</f>
        <v>0.375</v>
      </c>
      <c r="V763" s="90">
        <f t="shared" ref="V763" si="3508">SUM(R763:R763)*M763</f>
        <v>0.375</v>
      </c>
      <c r="W763" s="91">
        <f t="shared" si="3340"/>
        <v>0.375</v>
      </c>
      <c r="X763" s="272"/>
      <c r="Y763" s="287"/>
      <c r="Z763" s="287"/>
      <c r="AA763" s="287"/>
      <c r="AB763" s="1016"/>
      <c r="AC763" s="290"/>
      <c r="AD763" s="1105"/>
      <c r="AE763" s="51" t="str">
        <f t="shared" ref="AE763" si="3509">+IF(Q764&gt;Q763,"SUPERADA",IF(Q764=Q763,"EQUILIBRADA",IF(Q764&lt;Q763,"PARA MEJORAR")))</f>
        <v>EQUILIBRADA</v>
      </c>
      <c r="AF763" s="79"/>
      <c r="AG763" s="79"/>
      <c r="AH763" s="79"/>
      <c r="AI763" s="1132"/>
      <c r="AJ763" s="589"/>
      <c r="AK763" s="590"/>
      <c r="AL763" s="590"/>
      <c r="AM763" s="590"/>
      <c r="AN763" s="590"/>
      <c r="AO763" s="591"/>
    </row>
    <row r="764" spans="1:41" ht="39.950000000000003" customHeight="1" thickBot="1" x14ac:dyDescent="0.25">
      <c r="A764" s="983"/>
      <c r="B764" s="984"/>
      <c r="C764" s="985"/>
      <c r="D764" s="986"/>
      <c r="E764" s="987"/>
      <c r="F764" s="1137"/>
      <c r="G764" s="1138"/>
      <c r="H764" s="1139"/>
      <c r="I764" s="1020"/>
      <c r="J764" s="1020"/>
      <c r="K764" s="1140"/>
      <c r="L764" s="993"/>
      <c r="M764" s="994"/>
      <c r="N764" s="65" t="s">
        <v>48</v>
      </c>
      <c r="O764" s="67">
        <v>0</v>
      </c>
      <c r="P764" s="67">
        <v>1</v>
      </c>
      <c r="Q764" s="67">
        <v>1</v>
      </c>
      <c r="R764" s="96">
        <v>0</v>
      </c>
      <c r="S764" s="68">
        <f t="shared" ref="S764" si="3510">SUM(O764:O764)*M763</f>
        <v>0</v>
      </c>
      <c r="T764" s="69">
        <f t="shared" ref="T764" si="3511">SUM(P764:P764)*M763</f>
        <v>0.375</v>
      </c>
      <c r="U764" s="69">
        <f t="shared" ref="U764" si="3512">SUM(Q764:Q764)*M763</f>
        <v>0.375</v>
      </c>
      <c r="V764" s="70">
        <f t="shared" ref="V764" si="3513">SUM(R764:R764)*M763</f>
        <v>0</v>
      </c>
      <c r="W764" s="71">
        <f t="shared" si="3340"/>
        <v>0.375</v>
      </c>
      <c r="X764" s="272"/>
      <c r="Y764" s="287"/>
      <c r="Z764" s="287"/>
      <c r="AA764" s="287"/>
      <c r="AB764" s="1016"/>
      <c r="AC764" s="290"/>
      <c r="AD764" s="1105"/>
      <c r="AE764" s="78"/>
      <c r="AF764" s="79"/>
      <c r="AG764" s="79"/>
      <c r="AH764" s="79"/>
      <c r="AI764" s="1132"/>
      <c r="AJ764" s="589"/>
      <c r="AK764" s="590"/>
      <c r="AL764" s="590"/>
      <c r="AM764" s="590"/>
      <c r="AN764" s="590"/>
      <c r="AO764" s="591"/>
    </row>
    <row r="765" spans="1:41" ht="39.950000000000003" customHeight="1" x14ac:dyDescent="0.2">
      <c r="A765" s="983"/>
      <c r="B765" s="984"/>
      <c r="C765" s="985"/>
      <c r="D765" s="986"/>
      <c r="E765" s="987"/>
      <c r="F765" s="1137"/>
      <c r="G765" s="1138"/>
      <c r="H765" s="1139"/>
      <c r="I765" s="1020"/>
      <c r="J765" s="1020"/>
      <c r="K765" s="1140"/>
      <c r="L765" s="993" t="s">
        <v>886</v>
      </c>
      <c r="M765" s="994">
        <v>0.25</v>
      </c>
      <c r="N765" s="36" t="s">
        <v>42</v>
      </c>
      <c r="O765" s="195">
        <v>0</v>
      </c>
      <c r="P765" s="195">
        <v>0</v>
      </c>
      <c r="Q765" s="195">
        <v>1</v>
      </c>
      <c r="R765" s="196">
        <v>1</v>
      </c>
      <c r="S765" s="88">
        <f t="shared" ref="S765" si="3514">SUM(O765:O765)*M765</f>
        <v>0</v>
      </c>
      <c r="T765" s="89">
        <f t="shared" ref="T765" si="3515">SUM(P765:P765)*M765</f>
        <v>0</v>
      </c>
      <c r="U765" s="89">
        <f t="shared" ref="U765" si="3516">SUM(Q765:Q765)*M765</f>
        <v>0.25</v>
      </c>
      <c r="V765" s="90">
        <f t="shared" ref="V765" si="3517">SUM(R765:R765)*M765</f>
        <v>0.25</v>
      </c>
      <c r="W765" s="91">
        <f t="shared" si="3340"/>
        <v>0.25</v>
      </c>
      <c r="X765" s="272"/>
      <c r="Y765" s="287"/>
      <c r="Z765" s="287"/>
      <c r="AA765" s="287"/>
      <c r="AB765" s="1016"/>
      <c r="AC765" s="290"/>
      <c r="AD765" s="1105"/>
      <c r="AE765" s="51" t="str">
        <f t="shared" ref="AE765" si="3518">+IF(Q766&gt;Q765,"SUPERADA",IF(Q766=Q765,"EQUILIBRADA",IF(Q766&lt;Q765,"PARA MEJORAR")))</f>
        <v>EQUILIBRADA</v>
      </c>
      <c r="AF765" s="79"/>
      <c r="AG765" s="79"/>
      <c r="AH765" s="79"/>
      <c r="AI765" s="1132"/>
      <c r="AJ765" s="589"/>
      <c r="AK765" s="590"/>
      <c r="AL765" s="590"/>
      <c r="AM765" s="590"/>
      <c r="AN765" s="590"/>
      <c r="AO765" s="591"/>
    </row>
    <row r="766" spans="1:41" ht="39.950000000000003" customHeight="1" thickBot="1" x14ac:dyDescent="0.25">
      <c r="A766" s="983"/>
      <c r="B766" s="984"/>
      <c r="C766" s="985"/>
      <c r="D766" s="986"/>
      <c r="E766" s="987"/>
      <c r="F766" s="1137"/>
      <c r="G766" s="1138"/>
      <c r="H766" s="1139"/>
      <c r="I766" s="1020"/>
      <c r="J766" s="1020"/>
      <c r="K766" s="1140"/>
      <c r="L766" s="993"/>
      <c r="M766" s="994"/>
      <c r="N766" s="65" t="s">
        <v>48</v>
      </c>
      <c r="O766" s="67">
        <v>0</v>
      </c>
      <c r="P766" s="67">
        <v>0</v>
      </c>
      <c r="Q766" s="67">
        <v>1</v>
      </c>
      <c r="R766" s="96">
        <v>0</v>
      </c>
      <c r="S766" s="68">
        <f t="shared" ref="S766" si="3519">SUM(O766:O766)*M765</f>
        <v>0</v>
      </c>
      <c r="T766" s="69">
        <f t="shared" ref="T766" si="3520">SUM(P766:P766)*M765</f>
        <v>0</v>
      </c>
      <c r="U766" s="69">
        <f t="shared" ref="U766" si="3521">SUM(Q766:Q766)*M765</f>
        <v>0.25</v>
      </c>
      <c r="V766" s="70">
        <f t="shared" ref="V766" si="3522">SUM(R766:R766)*M765</f>
        <v>0</v>
      </c>
      <c r="W766" s="71">
        <f t="shared" si="3340"/>
        <v>0.25</v>
      </c>
      <c r="X766" s="272"/>
      <c r="Y766" s="287"/>
      <c r="Z766" s="287"/>
      <c r="AA766" s="287"/>
      <c r="AB766" s="1016"/>
      <c r="AC766" s="290"/>
      <c r="AD766" s="1105"/>
      <c r="AE766" s="78"/>
      <c r="AF766" s="79"/>
      <c r="AG766" s="79"/>
      <c r="AH766" s="79"/>
      <c r="AI766" s="1132"/>
      <c r="AJ766" s="589"/>
      <c r="AK766" s="590"/>
      <c r="AL766" s="590"/>
      <c r="AM766" s="590"/>
      <c r="AN766" s="590"/>
      <c r="AO766" s="591"/>
    </row>
    <row r="767" spans="1:41" ht="39.950000000000003" customHeight="1" x14ac:dyDescent="0.2">
      <c r="A767" s="983"/>
      <c r="B767" s="984"/>
      <c r="C767" s="985"/>
      <c r="D767" s="986"/>
      <c r="E767" s="987"/>
      <c r="F767" s="1137"/>
      <c r="G767" s="1138"/>
      <c r="H767" s="1139"/>
      <c r="I767" s="1020"/>
      <c r="J767" s="1020"/>
      <c r="K767" s="1140"/>
      <c r="L767" s="993" t="s">
        <v>887</v>
      </c>
      <c r="M767" s="994">
        <v>0.25</v>
      </c>
      <c r="N767" s="36" t="s">
        <v>42</v>
      </c>
      <c r="O767" s="195">
        <v>0</v>
      </c>
      <c r="P767" s="195">
        <v>0</v>
      </c>
      <c r="Q767" s="195">
        <v>0</v>
      </c>
      <c r="R767" s="196">
        <v>1</v>
      </c>
      <c r="S767" s="88">
        <f t="shared" ref="S767" si="3523">SUM(O767:O767)*M767</f>
        <v>0</v>
      </c>
      <c r="T767" s="89">
        <f t="shared" ref="T767" si="3524">SUM(P767:P767)*M767</f>
        <v>0</v>
      </c>
      <c r="U767" s="89">
        <f t="shared" ref="U767" si="3525">SUM(Q767:Q767)*M767</f>
        <v>0</v>
      </c>
      <c r="V767" s="90">
        <f t="shared" ref="V767" si="3526">SUM(R767:R767)*M767</f>
        <v>0.25</v>
      </c>
      <c r="W767" s="91">
        <f t="shared" si="3340"/>
        <v>0.25</v>
      </c>
      <c r="X767" s="272"/>
      <c r="Y767" s="287"/>
      <c r="Z767" s="287"/>
      <c r="AA767" s="287"/>
      <c r="AB767" s="1016"/>
      <c r="AC767" s="290"/>
      <c r="AD767" s="1105"/>
      <c r="AE767" s="51" t="str">
        <f t="shared" ref="AE767" si="3527">+IF(Q768&gt;Q767,"SUPERADA",IF(Q768=Q767,"EQUILIBRADA",IF(Q768&lt;Q767,"PARA MEJORAR")))</f>
        <v>EQUILIBRADA</v>
      </c>
      <c r="AF767" s="79"/>
      <c r="AG767" s="79"/>
      <c r="AH767" s="79"/>
      <c r="AI767" s="1132"/>
      <c r="AJ767" s="589"/>
      <c r="AK767" s="590"/>
      <c r="AL767" s="590"/>
      <c r="AM767" s="590"/>
      <c r="AN767" s="590"/>
      <c r="AO767" s="591"/>
    </row>
    <row r="768" spans="1:41" ht="39.950000000000003" customHeight="1" thickBot="1" x14ac:dyDescent="0.25">
      <c r="A768" s="983"/>
      <c r="B768" s="984"/>
      <c r="C768" s="985"/>
      <c r="D768" s="986"/>
      <c r="E768" s="987"/>
      <c r="F768" s="1137"/>
      <c r="G768" s="1141"/>
      <c r="H768" s="1142"/>
      <c r="I768" s="1025"/>
      <c r="J768" s="1025"/>
      <c r="K768" s="1143"/>
      <c r="L768" s="1002"/>
      <c r="M768" s="1003"/>
      <c r="N768" s="65" t="s">
        <v>48</v>
      </c>
      <c r="O768" s="107">
        <v>0</v>
      </c>
      <c r="P768" s="107">
        <v>0</v>
      </c>
      <c r="Q768" s="107">
        <v>0</v>
      </c>
      <c r="R768" s="108">
        <v>0</v>
      </c>
      <c r="S768" s="109">
        <f t="shared" ref="S768" si="3528">SUM(O768:O768)*M767</f>
        <v>0</v>
      </c>
      <c r="T768" s="110">
        <f t="shared" ref="T768" si="3529">SUM(P768:P768)*M767</f>
        <v>0</v>
      </c>
      <c r="U768" s="110">
        <f t="shared" ref="U768" si="3530">SUM(Q768:Q768)*M767</f>
        <v>0</v>
      </c>
      <c r="V768" s="111">
        <f t="shared" ref="V768" si="3531">SUM(R768:R768)*M767</f>
        <v>0</v>
      </c>
      <c r="W768" s="112">
        <f t="shared" si="3340"/>
        <v>0</v>
      </c>
      <c r="X768" s="272"/>
      <c r="Y768" s="287"/>
      <c r="Z768" s="287"/>
      <c r="AA768" s="287"/>
      <c r="AB768" s="1016"/>
      <c r="AC768" s="290"/>
      <c r="AD768" s="1105"/>
      <c r="AE768" s="78"/>
      <c r="AF768" s="78"/>
      <c r="AG768" s="78"/>
      <c r="AH768" s="79"/>
      <c r="AI768" s="1132"/>
      <c r="AJ768" s="589"/>
      <c r="AK768" s="590"/>
      <c r="AL768" s="590"/>
      <c r="AM768" s="590"/>
      <c r="AN768" s="590"/>
      <c r="AO768" s="591"/>
    </row>
    <row r="769" spans="1:41" ht="39.950000000000003" customHeight="1" x14ac:dyDescent="0.2">
      <c r="A769" s="983"/>
      <c r="B769" s="984"/>
      <c r="C769" s="970">
        <v>51</v>
      </c>
      <c r="D769" s="1042" t="s">
        <v>888</v>
      </c>
      <c r="E769" s="972">
        <v>58</v>
      </c>
      <c r="F769" s="973" t="s">
        <v>889</v>
      </c>
      <c r="G769" s="1030" t="s">
        <v>890</v>
      </c>
      <c r="H769" s="990">
        <v>107</v>
      </c>
      <c r="I769" s="1051" t="s">
        <v>891</v>
      </c>
      <c r="J769" s="1051" t="s">
        <v>892</v>
      </c>
      <c r="K769" s="992">
        <v>0.75</v>
      </c>
      <c r="L769" s="1019" t="s">
        <v>893</v>
      </c>
      <c r="M769" s="1111">
        <v>0.5</v>
      </c>
      <c r="N769" s="36" t="s">
        <v>42</v>
      </c>
      <c r="O769" s="85">
        <v>0.25</v>
      </c>
      <c r="P769" s="85">
        <v>1</v>
      </c>
      <c r="Q769" s="85">
        <v>1</v>
      </c>
      <c r="R769" s="87">
        <v>1</v>
      </c>
      <c r="S769" s="41">
        <f t="shared" ref="S769" si="3532">SUM(O769:O769)*M769</f>
        <v>0.125</v>
      </c>
      <c r="T769" s="42">
        <f t="shared" ref="T769" si="3533">SUM(P769:P769)*M769</f>
        <v>0.5</v>
      </c>
      <c r="U769" s="42">
        <f t="shared" ref="U769" si="3534">SUM(Q769:Q769)*M769</f>
        <v>0.5</v>
      </c>
      <c r="V769" s="43">
        <f t="shared" ref="V769" si="3535">SUM(R769:R769)*M769</f>
        <v>0.5</v>
      </c>
      <c r="W769" s="44">
        <f t="shared" si="3340"/>
        <v>0.5</v>
      </c>
      <c r="X769" s="313">
        <f>S770+S772</f>
        <v>0.625</v>
      </c>
      <c r="Y769" s="273">
        <f t="shared" ref="Y769:AB769" si="3536">T770+T772</f>
        <v>0.7</v>
      </c>
      <c r="Z769" s="273">
        <f t="shared" si="3536"/>
        <v>0.75</v>
      </c>
      <c r="AA769" s="273">
        <f t="shared" si="3536"/>
        <v>0</v>
      </c>
      <c r="AB769" s="1008">
        <f t="shared" si="3536"/>
        <v>0.75</v>
      </c>
      <c r="AC769" s="290"/>
      <c r="AD769" s="1105"/>
      <c r="AE769" s="51" t="str">
        <f t="shared" ref="AE769" si="3537">+IF(Q770&gt;Q769,"SUPERADA",IF(Q770=Q769,"EQUILIBRADA",IF(Q770&lt;Q769,"PARA MEJORAR")))</f>
        <v>PARA MEJORAR</v>
      </c>
      <c r="AF769" s="51" t="str">
        <f>IF(COUNTIF(AE769:AE772,"PARA MEJORAR")&gt;=1,"PARA MEJORAR","BIEN")</f>
        <v>PARA MEJORAR</v>
      </c>
      <c r="AG769" s="51" t="str">
        <f>IF(COUNTIF(AF769:AF772,"PARA MEJORAR")&gt;=1,"PARA MEJORAR","BIEN")</f>
        <v>PARA MEJORAR</v>
      </c>
      <c r="AH769" s="79"/>
      <c r="AI769" s="1132"/>
      <c r="AJ769" s="589"/>
      <c r="AK769" s="590"/>
      <c r="AL769" s="590"/>
      <c r="AM769" s="590"/>
      <c r="AN769" s="590"/>
      <c r="AO769" s="591"/>
    </row>
    <row r="770" spans="1:41" ht="39.950000000000003" customHeight="1" thickBot="1" x14ac:dyDescent="0.25">
      <c r="A770" s="983"/>
      <c r="B770" s="984"/>
      <c r="C770" s="985"/>
      <c r="D770" s="1049"/>
      <c r="E770" s="987"/>
      <c r="F770" s="988"/>
      <c r="G770" s="1030"/>
      <c r="H770" s="990"/>
      <c r="I770" s="1051"/>
      <c r="J770" s="1051"/>
      <c r="K770" s="992"/>
      <c r="L770" s="993"/>
      <c r="M770" s="994"/>
      <c r="N770" s="65" t="s">
        <v>48</v>
      </c>
      <c r="O770" s="67">
        <v>0.25</v>
      </c>
      <c r="P770" s="67">
        <v>0.4</v>
      </c>
      <c r="Q770" s="67">
        <v>0.5</v>
      </c>
      <c r="R770" s="96">
        <v>0</v>
      </c>
      <c r="S770" s="68">
        <f t="shared" ref="S770" si="3538">SUM(O770:O770)*M769</f>
        <v>0.125</v>
      </c>
      <c r="T770" s="69">
        <f t="shared" ref="T770" si="3539">SUM(P770:P770)*M769</f>
        <v>0.2</v>
      </c>
      <c r="U770" s="69">
        <f t="shared" ref="U770" si="3540">SUM(Q770:Q770)*M769</f>
        <v>0.25</v>
      </c>
      <c r="V770" s="70">
        <f t="shared" ref="V770" si="3541">SUM(R770:R770)*M769</f>
        <v>0</v>
      </c>
      <c r="W770" s="71">
        <f t="shared" si="3340"/>
        <v>0.25</v>
      </c>
      <c r="X770" s="272"/>
      <c r="Y770" s="287"/>
      <c r="Z770" s="287"/>
      <c r="AA770" s="287"/>
      <c r="AB770" s="1016"/>
      <c r="AC770" s="290"/>
      <c r="AD770" s="1105"/>
      <c r="AE770" s="78"/>
      <c r="AF770" s="79"/>
      <c r="AG770" s="79"/>
      <c r="AH770" s="79"/>
      <c r="AI770" s="1132"/>
      <c r="AJ770" s="589"/>
      <c r="AK770" s="590"/>
      <c r="AL770" s="590"/>
      <c r="AM770" s="590"/>
      <c r="AN770" s="590"/>
      <c r="AO770" s="591"/>
    </row>
    <row r="771" spans="1:41" ht="39.950000000000003" customHeight="1" x14ac:dyDescent="0.2">
      <c r="A771" s="983"/>
      <c r="B771" s="984"/>
      <c r="C771" s="985"/>
      <c r="D771" s="1049"/>
      <c r="E771" s="987"/>
      <c r="F771" s="988"/>
      <c r="G771" s="1030"/>
      <c r="H771" s="990"/>
      <c r="I771" s="1051"/>
      <c r="J771" s="1051"/>
      <c r="K771" s="992"/>
      <c r="L771" s="993" t="s">
        <v>894</v>
      </c>
      <c r="M771" s="994">
        <v>0.5</v>
      </c>
      <c r="N771" s="36" t="s">
        <v>42</v>
      </c>
      <c r="O771" s="195">
        <v>1</v>
      </c>
      <c r="P771" s="195">
        <v>1</v>
      </c>
      <c r="Q771" s="195">
        <v>1</v>
      </c>
      <c r="R771" s="196">
        <v>1</v>
      </c>
      <c r="S771" s="88">
        <f t="shared" ref="S771" si="3542">SUM(O771:O771)*M771</f>
        <v>0.5</v>
      </c>
      <c r="T771" s="89">
        <f t="shared" ref="T771" si="3543">SUM(P771:P771)*M771</f>
        <v>0.5</v>
      </c>
      <c r="U771" s="89">
        <f t="shared" ref="U771" si="3544">SUM(Q771:Q771)*M771</f>
        <v>0.5</v>
      </c>
      <c r="V771" s="90">
        <f t="shared" ref="V771" si="3545">SUM(R771:R771)*M771</f>
        <v>0.5</v>
      </c>
      <c r="W771" s="91">
        <f t="shared" si="3340"/>
        <v>0.5</v>
      </c>
      <c r="X771" s="272"/>
      <c r="Y771" s="287"/>
      <c r="Z771" s="287"/>
      <c r="AA771" s="287"/>
      <c r="AB771" s="1016"/>
      <c r="AC771" s="290"/>
      <c r="AD771" s="1105"/>
      <c r="AE771" s="51" t="str">
        <f t="shared" ref="AE771" si="3546">+IF(Q772&gt;Q771,"SUPERADA",IF(Q772=Q771,"EQUILIBRADA",IF(Q772&lt;Q771,"PARA MEJORAR")))</f>
        <v>EQUILIBRADA</v>
      </c>
      <c r="AF771" s="79"/>
      <c r="AG771" s="79"/>
      <c r="AH771" s="79"/>
      <c r="AI771" s="1132"/>
      <c r="AJ771" s="589"/>
      <c r="AK771" s="590"/>
      <c r="AL771" s="590"/>
      <c r="AM771" s="590"/>
      <c r="AN771" s="590"/>
      <c r="AO771" s="591"/>
    </row>
    <row r="772" spans="1:41" ht="39.950000000000003" customHeight="1" thickBot="1" x14ac:dyDescent="0.25">
      <c r="A772" s="1144"/>
      <c r="B772" s="984"/>
      <c r="C772" s="1021"/>
      <c r="D772" s="1058"/>
      <c r="E772" s="1023"/>
      <c r="F772" s="1024"/>
      <c r="G772" s="1032"/>
      <c r="H772" s="999"/>
      <c r="I772" s="1060"/>
      <c r="J772" s="1060"/>
      <c r="K772" s="1001"/>
      <c r="L772" s="1002"/>
      <c r="M772" s="1003"/>
      <c r="N772" s="65" t="s">
        <v>48</v>
      </c>
      <c r="O772" s="107">
        <v>1</v>
      </c>
      <c r="P772" s="107">
        <v>1</v>
      </c>
      <c r="Q772" s="107">
        <v>1</v>
      </c>
      <c r="R772" s="108">
        <v>0</v>
      </c>
      <c r="S772" s="109">
        <f t="shared" ref="S772" si="3547">SUM(O772:O772)*M771</f>
        <v>0.5</v>
      </c>
      <c r="T772" s="110">
        <f t="shared" ref="T772" si="3548">SUM(P772:P772)*M771</f>
        <v>0.5</v>
      </c>
      <c r="U772" s="110">
        <f t="shared" ref="U772" si="3549">SUM(Q772:Q772)*M771</f>
        <v>0.5</v>
      </c>
      <c r="V772" s="111">
        <f t="shared" ref="V772" si="3550">SUM(R772:R772)*M771</f>
        <v>0</v>
      </c>
      <c r="W772" s="112">
        <f t="shared" si="3340"/>
        <v>0.5</v>
      </c>
      <c r="X772" s="272"/>
      <c r="Y772" s="287"/>
      <c r="Z772" s="287"/>
      <c r="AA772" s="287"/>
      <c r="AB772" s="1016"/>
      <c r="AC772" s="290"/>
      <c r="AD772" s="1110"/>
      <c r="AE772" s="78"/>
      <c r="AF772" s="78"/>
      <c r="AG772" s="78"/>
      <c r="AH772" s="79"/>
      <c r="AI772" s="1132"/>
      <c r="AJ772" s="589"/>
      <c r="AK772" s="590"/>
      <c r="AL772" s="590"/>
      <c r="AM772" s="590"/>
      <c r="AN772" s="590"/>
      <c r="AO772" s="591"/>
    </row>
    <row r="773" spans="1:41" ht="39.950000000000003" customHeight="1" x14ac:dyDescent="0.2">
      <c r="A773" s="968"/>
      <c r="B773" s="984"/>
      <c r="C773" s="970"/>
      <c r="D773" s="1042"/>
      <c r="E773" s="972"/>
      <c r="F773" s="973"/>
      <c r="G773" s="1145" t="s">
        <v>895</v>
      </c>
      <c r="H773" s="1076">
        <v>108</v>
      </c>
      <c r="I773" s="1146" t="s">
        <v>896</v>
      </c>
      <c r="J773" s="1146" t="s">
        <v>897</v>
      </c>
      <c r="K773" s="1147">
        <v>0.63</v>
      </c>
      <c r="L773" s="1148" t="s">
        <v>898</v>
      </c>
      <c r="M773" s="1149">
        <v>0.5</v>
      </c>
      <c r="N773" s="36" t="s">
        <v>42</v>
      </c>
      <c r="O773" s="38">
        <v>0.1</v>
      </c>
      <c r="P773" s="38">
        <v>0.3</v>
      </c>
      <c r="Q773" s="38">
        <v>0.6</v>
      </c>
      <c r="R773" s="116">
        <v>1</v>
      </c>
      <c r="S773" s="41">
        <f t="shared" ref="S773" si="3551">SUM(O773:O773)*M773</f>
        <v>0.05</v>
      </c>
      <c r="T773" s="42">
        <f t="shared" ref="T773" si="3552">SUM(P773:P773)*M773</f>
        <v>0.15</v>
      </c>
      <c r="U773" s="42">
        <f t="shared" ref="U773" si="3553">SUM(Q773:Q773)*M773</f>
        <v>0.3</v>
      </c>
      <c r="V773" s="43">
        <f t="shared" ref="V773" si="3554">SUM(R773:R773)*M773</f>
        <v>0.5</v>
      </c>
      <c r="W773" s="44">
        <f t="shared" si="3340"/>
        <v>0.5</v>
      </c>
      <c r="X773" s="273">
        <f>S774+S776+S778</f>
        <v>0.13500000000000001</v>
      </c>
      <c r="Y773" s="273">
        <f t="shared" ref="Y773:AB773" si="3555">T774+T776+T778</f>
        <v>0.36</v>
      </c>
      <c r="Z773" s="273">
        <f t="shared" si="3555"/>
        <v>0.63</v>
      </c>
      <c r="AA773" s="273">
        <f t="shared" si="3555"/>
        <v>0</v>
      </c>
      <c r="AB773" s="980">
        <f t="shared" si="3555"/>
        <v>0.63</v>
      </c>
      <c r="AC773" s="290"/>
      <c r="AD773" s="1103" t="s">
        <v>899</v>
      </c>
      <c r="AE773" s="51" t="str">
        <f t="shared" ref="AE773" si="3556">+IF(Q774&gt;Q773,"SUPERADA",IF(Q774=Q773,"EQUILIBRADA",IF(Q774&lt;Q773,"PARA MEJORAR")))</f>
        <v>EQUILIBRADA</v>
      </c>
      <c r="AF773" s="51" t="str">
        <f>IF(COUNTIF(AE773:AE778,"PARA MEJORAR")&gt;=1,"PARA MEJORAR","BIEN")</f>
        <v>BIEN</v>
      </c>
      <c r="AG773" s="51"/>
      <c r="AH773" s="79"/>
      <c r="AI773" s="1132"/>
      <c r="AJ773" s="589"/>
      <c r="AK773" s="590"/>
      <c r="AL773" s="590"/>
      <c r="AM773" s="590"/>
      <c r="AN773" s="590"/>
      <c r="AO773" s="591"/>
    </row>
    <row r="774" spans="1:41" ht="39.950000000000003" customHeight="1" thickBot="1" x14ac:dyDescent="0.25">
      <c r="A774" s="983"/>
      <c r="B774" s="984"/>
      <c r="C774" s="985"/>
      <c r="D774" s="1049"/>
      <c r="E774" s="987"/>
      <c r="F774" s="988"/>
      <c r="G774" s="1150"/>
      <c r="H774" s="1083"/>
      <c r="I774" s="1151"/>
      <c r="J774" s="1151"/>
      <c r="K774" s="1152"/>
      <c r="L774" s="1153"/>
      <c r="M774" s="1154"/>
      <c r="N774" s="65" t="s">
        <v>48</v>
      </c>
      <c r="O774" s="67">
        <v>0.05</v>
      </c>
      <c r="P774" s="67">
        <v>0.28000000000000003</v>
      </c>
      <c r="Q774" s="67">
        <v>0.6</v>
      </c>
      <c r="R774" s="96">
        <v>0</v>
      </c>
      <c r="S774" s="68">
        <f t="shared" ref="S774" si="3557">SUM(O774:O774)*M773</f>
        <v>2.5000000000000001E-2</v>
      </c>
      <c r="T774" s="69">
        <f t="shared" ref="T774" si="3558">SUM(P774:P774)*M773</f>
        <v>0.14000000000000001</v>
      </c>
      <c r="U774" s="69">
        <f t="shared" ref="U774" si="3559">SUM(Q774:Q774)*M773</f>
        <v>0.3</v>
      </c>
      <c r="V774" s="70">
        <f t="shared" ref="V774" si="3560">SUM(R774:R774)*M773</f>
        <v>0</v>
      </c>
      <c r="W774" s="71">
        <f t="shared" si="3340"/>
        <v>0.3</v>
      </c>
      <c r="X774" s="287"/>
      <c r="Y774" s="287"/>
      <c r="Z774" s="287"/>
      <c r="AA774" s="287"/>
      <c r="AB774" s="995"/>
      <c r="AC774" s="290"/>
      <c r="AD774" s="1105"/>
      <c r="AE774" s="78"/>
      <c r="AF774" s="79"/>
      <c r="AG774" s="79"/>
      <c r="AH774" s="79"/>
      <c r="AI774" s="1132"/>
      <c r="AJ774" s="589"/>
      <c r="AK774" s="590"/>
      <c r="AL774" s="590"/>
      <c r="AM774" s="590"/>
      <c r="AN774" s="590"/>
      <c r="AO774" s="591"/>
    </row>
    <row r="775" spans="1:41" ht="39.950000000000003" customHeight="1" x14ac:dyDescent="0.2">
      <c r="A775" s="983"/>
      <c r="B775" s="984"/>
      <c r="C775" s="985"/>
      <c r="D775" s="1049"/>
      <c r="E775" s="987"/>
      <c r="F775" s="988"/>
      <c r="G775" s="1150"/>
      <c r="H775" s="1083"/>
      <c r="I775" s="1151"/>
      <c r="J775" s="1151"/>
      <c r="K775" s="1152"/>
      <c r="L775" s="1153" t="s">
        <v>900</v>
      </c>
      <c r="M775" s="1154">
        <v>0.3</v>
      </c>
      <c r="N775" s="36" t="s">
        <v>42</v>
      </c>
      <c r="O775" s="195">
        <v>0.2</v>
      </c>
      <c r="P775" s="195">
        <v>0.4</v>
      </c>
      <c r="Q775" s="195">
        <v>0.6</v>
      </c>
      <c r="R775" s="196">
        <v>1</v>
      </c>
      <c r="S775" s="88">
        <f t="shared" ref="S775" si="3561">SUM(O775:O775)*M775</f>
        <v>0.06</v>
      </c>
      <c r="T775" s="89">
        <f t="shared" ref="T775" si="3562">SUM(P775:P775)*M775</f>
        <v>0.12</v>
      </c>
      <c r="U775" s="89">
        <f t="shared" ref="U775" si="3563">SUM(Q775:Q775)*M775</f>
        <v>0.18</v>
      </c>
      <c r="V775" s="90">
        <f t="shared" ref="V775" si="3564">SUM(R775:R775)*M775</f>
        <v>0.3</v>
      </c>
      <c r="W775" s="91">
        <f t="shared" si="3340"/>
        <v>0.3</v>
      </c>
      <c r="X775" s="287"/>
      <c r="Y775" s="287"/>
      <c r="Z775" s="287"/>
      <c r="AA775" s="287"/>
      <c r="AB775" s="995"/>
      <c r="AC775" s="290"/>
      <c r="AD775" s="1105"/>
      <c r="AE775" s="51" t="str">
        <f t="shared" ref="AE775" si="3565">+IF(Q776&gt;Q775,"SUPERADA",IF(Q776=Q775,"EQUILIBRADA",IF(Q776&lt;Q775,"PARA MEJORAR")))</f>
        <v>EQUILIBRADA</v>
      </c>
      <c r="AF775" s="79"/>
      <c r="AG775" s="79"/>
      <c r="AH775" s="79"/>
      <c r="AI775" s="1132"/>
      <c r="AJ775" s="589"/>
      <c r="AK775" s="590"/>
      <c r="AL775" s="590"/>
      <c r="AM775" s="590"/>
      <c r="AN775" s="590"/>
      <c r="AO775" s="591"/>
    </row>
    <row r="776" spans="1:41" ht="39.950000000000003" customHeight="1" thickBot="1" x14ac:dyDescent="0.25">
      <c r="A776" s="983"/>
      <c r="B776" s="984"/>
      <c r="C776" s="985"/>
      <c r="D776" s="1049"/>
      <c r="E776" s="987"/>
      <c r="F776" s="988"/>
      <c r="G776" s="1150"/>
      <c r="H776" s="1083"/>
      <c r="I776" s="1151"/>
      <c r="J776" s="1151"/>
      <c r="K776" s="1152"/>
      <c r="L776" s="1153"/>
      <c r="M776" s="1154"/>
      <c r="N776" s="65" t="s">
        <v>48</v>
      </c>
      <c r="O776" s="67">
        <v>0.2</v>
      </c>
      <c r="P776" s="67">
        <v>0.4</v>
      </c>
      <c r="Q776" s="67">
        <v>0.6</v>
      </c>
      <c r="R776" s="96">
        <v>0</v>
      </c>
      <c r="S776" s="68">
        <f t="shared" ref="S776" si="3566">SUM(O776:O776)*M775</f>
        <v>0.06</v>
      </c>
      <c r="T776" s="69">
        <f t="shared" ref="T776" si="3567">SUM(P776:P776)*M775</f>
        <v>0.12</v>
      </c>
      <c r="U776" s="69">
        <f t="shared" ref="U776" si="3568">SUM(Q776:Q776)*M775</f>
        <v>0.18</v>
      </c>
      <c r="V776" s="70">
        <f t="shared" ref="V776" si="3569">SUM(R776:R776)*M775</f>
        <v>0</v>
      </c>
      <c r="W776" s="71">
        <f t="shared" si="3340"/>
        <v>0.18</v>
      </c>
      <c r="X776" s="287"/>
      <c r="Y776" s="287"/>
      <c r="Z776" s="287"/>
      <c r="AA776" s="287"/>
      <c r="AB776" s="995"/>
      <c r="AC776" s="290"/>
      <c r="AD776" s="1105"/>
      <c r="AE776" s="78"/>
      <c r="AF776" s="79"/>
      <c r="AG776" s="79"/>
      <c r="AH776" s="79"/>
      <c r="AI776" s="1132"/>
      <c r="AJ776" s="589"/>
      <c r="AK776" s="590"/>
      <c r="AL776" s="590"/>
      <c r="AM776" s="590"/>
      <c r="AN776" s="590"/>
      <c r="AO776" s="591"/>
    </row>
    <row r="777" spans="1:41" ht="39.950000000000003" customHeight="1" x14ac:dyDescent="0.2">
      <c r="A777" s="983"/>
      <c r="B777" s="984"/>
      <c r="C777" s="985"/>
      <c r="D777" s="1049"/>
      <c r="E777" s="987"/>
      <c r="F777" s="988"/>
      <c r="G777" s="1150"/>
      <c r="H777" s="1083"/>
      <c r="I777" s="1151"/>
      <c r="J777" s="1151"/>
      <c r="K777" s="1152"/>
      <c r="L777" s="1155" t="s">
        <v>901</v>
      </c>
      <c r="M777" s="1156">
        <v>0.2</v>
      </c>
      <c r="N777" s="36" t="s">
        <v>42</v>
      </c>
      <c r="O777" s="195">
        <v>0.25</v>
      </c>
      <c r="P777" s="195">
        <v>0.5</v>
      </c>
      <c r="Q777" s="195">
        <v>0.75</v>
      </c>
      <c r="R777" s="196">
        <v>1</v>
      </c>
      <c r="S777" s="88">
        <f t="shared" ref="S777" si="3570">SUM(O777:O777)*M777</f>
        <v>0.05</v>
      </c>
      <c r="T777" s="89">
        <f t="shared" ref="T777" si="3571">SUM(P777:P777)*M777</f>
        <v>0.1</v>
      </c>
      <c r="U777" s="89">
        <f t="shared" ref="U777" si="3572">SUM(Q777:Q777)*M777</f>
        <v>0.15000000000000002</v>
      </c>
      <c r="V777" s="90">
        <f t="shared" ref="V777" si="3573">SUM(R777:R777)*M777</f>
        <v>0.2</v>
      </c>
      <c r="W777" s="91">
        <f t="shared" si="3340"/>
        <v>0.2</v>
      </c>
      <c r="X777" s="287">
        <f t="shared" ref="X777:AB777" si="3574">S774+S776</f>
        <v>8.4999999999999992E-2</v>
      </c>
      <c r="Y777" s="287">
        <f t="shared" si="3574"/>
        <v>0.26</v>
      </c>
      <c r="Z777" s="287">
        <f t="shared" si="3574"/>
        <v>0.48</v>
      </c>
      <c r="AA777" s="287">
        <f t="shared" si="3574"/>
        <v>0</v>
      </c>
      <c r="AB777" s="995">
        <f t="shared" si="3574"/>
        <v>0.48</v>
      </c>
      <c r="AC777" s="290"/>
      <c r="AD777" s="1105"/>
      <c r="AE777" s="51" t="str">
        <f t="shared" ref="AE777" si="3575">+IF(Q778&gt;Q777,"SUPERADA",IF(Q778=Q777,"EQUILIBRADA",IF(Q778&lt;Q777,"PARA MEJORAR")))</f>
        <v>EQUILIBRADA</v>
      </c>
      <c r="AF777" s="79"/>
      <c r="AG777" s="79"/>
      <c r="AH777" s="79"/>
      <c r="AI777" s="1132"/>
      <c r="AJ777" s="589"/>
      <c r="AK777" s="590"/>
      <c r="AL777" s="590"/>
      <c r="AM777" s="590"/>
      <c r="AN777" s="590"/>
      <c r="AO777" s="591"/>
    </row>
    <row r="778" spans="1:41" ht="39.950000000000003" customHeight="1" thickBot="1" x14ac:dyDescent="0.25">
      <c r="A778" s="983"/>
      <c r="B778" s="984"/>
      <c r="C778" s="985"/>
      <c r="D778" s="1049"/>
      <c r="E778" s="987"/>
      <c r="F778" s="988"/>
      <c r="G778" s="1150"/>
      <c r="H778" s="1157"/>
      <c r="I778" s="1151"/>
      <c r="J778" s="1151"/>
      <c r="K778" s="1158"/>
      <c r="L778" s="1159"/>
      <c r="M778" s="1160"/>
      <c r="N778" s="65" t="s">
        <v>48</v>
      </c>
      <c r="O778" s="67">
        <v>0.25</v>
      </c>
      <c r="P778" s="67">
        <v>0.5</v>
      </c>
      <c r="Q778" s="67">
        <v>0.75</v>
      </c>
      <c r="R778" s="96">
        <v>0</v>
      </c>
      <c r="S778" s="68">
        <f t="shared" ref="S778" si="3576">SUM(O778:O778)*M777</f>
        <v>0.05</v>
      </c>
      <c r="T778" s="69">
        <f t="shared" ref="T778" si="3577">SUM(P778:P778)*M777</f>
        <v>0.1</v>
      </c>
      <c r="U778" s="69">
        <f t="shared" ref="U778" si="3578">SUM(Q778:Q778)*M777</f>
        <v>0.15000000000000002</v>
      </c>
      <c r="V778" s="70">
        <f t="shared" ref="V778" si="3579">SUM(R778:R778)*M777</f>
        <v>0</v>
      </c>
      <c r="W778" s="71">
        <f t="shared" si="3340"/>
        <v>0.15000000000000002</v>
      </c>
      <c r="X778" s="327"/>
      <c r="Y778" s="327"/>
      <c r="Z778" s="327"/>
      <c r="AA778" s="327"/>
      <c r="AB778" s="1004"/>
      <c r="AC778" s="290"/>
      <c r="AD778" s="1105"/>
      <c r="AE778" s="78"/>
      <c r="AF778" s="79"/>
      <c r="AG778" s="79"/>
      <c r="AH778" s="79"/>
      <c r="AI778" s="1132"/>
      <c r="AJ778" s="589"/>
      <c r="AK778" s="590"/>
      <c r="AL778" s="590"/>
      <c r="AM778" s="590"/>
      <c r="AN778" s="590"/>
      <c r="AO778" s="591"/>
    </row>
    <row r="779" spans="1:41" ht="39.950000000000003" customHeight="1" x14ac:dyDescent="0.2">
      <c r="A779" s="983"/>
      <c r="B779" s="984"/>
      <c r="C779" s="1161"/>
      <c r="D779" s="1162"/>
      <c r="E779" s="1163"/>
      <c r="F779" s="1164"/>
      <c r="G779" s="1165" t="s">
        <v>149</v>
      </c>
      <c r="H779" s="1157">
        <v>109</v>
      </c>
      <c r="I779" s="1166" t="s">
        <v>150</v>
      </c>
      <c r="J779" s="1167" t="s">
        <v>151</v>
      </c>
      <c r="K779" s="1168">
        <v>0.3</v>
      </c>
      <c r="L779" s="1169" t="s">
        <v>152</v>
      </c>
      <c r="M779" s="1055">
        <v>1</v>
      </c>
      <c r="N779" s="36" t="s">
        <v>42</v>
      </c>
      <c r="O779" s="1170">
        <v>0</v>
      </c>
      <c r="P779" s="1080">
        <v>0</v>
      </c>
      <c r="Q779" s="1171">
        <v>0.3</v>
      </c>
      <c r="R779" s="1081">
        <v>1</v>
      </c>
      <c r="S779" s="41">
        <f t="shared" ref="S779" si="3580">SUM(O779:O779)*M779</f>
        <v>0</v>
      </c>
      <c r="T779" s="42">
        <f t="shared" ref="T779" si="3581">SUM(P779:P779)*M779</f>
        <v>0</v>
      </c>
      <c r="U779" s="42">
        <f t="shared" ref="U779" si="3582">SUM(Q779:Q779)*M779</f>
        <v>0.3</v>
      </c>
      <c r="V779" s="43">
        <f t="shared" ref="V779" si="3583">SUM(R779:R779)*M779</f>
        <v>1</v>
      </c>
      <c r="W779" s="44">
        <f t="shared" si="3340"/>
        <v>1</v>
      </c>
      <c r="X779" s="92">
        <f>+S780</f>
        <v>0</v>
      </c>
      <c r="Y779" s="72">
        <f t="shared" ref="Y779:AB779" si="3584">+T780</f>
        <v>0</v>
      </c>
      <c r="Z779" s="72">
        <f t="shared" si="3584"/>
        <v>0.3</v>
      </c>
      <c r="AA779" s="72">
        <f t="shared" si="3584"/>
        <v>0</v>
      </c>
      <c r="AB779" s="1172">
        <f t="shared" si="3584"/>
        <v>0.3</v>
      </c>
      <c r="AC779" s="290"/>
      <c r="AD779" s="1173" t="s">
        <v>153</v>
      </c>
      <c r="AE779" s="51" t="str">
        <f t="shared" ref="AE779" si="3585">+IF(Q780&gt;Q779,"SUPERADA",IF(Q780=Q779,"EQUILIBRADA",IF(Q780&lt;Q779,"PARA MEJORAR")))</f>
        <v>EQUILIBRADA</v>
      </c>
      <c r="AF779" s="51" t="str">
        <f>IF(COUNTIF(AE779:AE780,"PARA MEJORAR")&gt;=1,"PARA MEJORAR","BIEN")</f>
        <v>BIEN</v>
      </c>
      <c r="AG779" s="79"/>
      <c r="AH779" s="79"/>
      <c r="AI779" s="1132"/>
      <c r="AJ779" s="238"/>
      <c r="AK779" s="239"/>
      <c r="AL779" s="239"/>
      <c r="AM779" s="239"/>
      <c r="AN779" s="239"/>
      <c r="AO779" s="240"/>
    </row>
    <row r="780" spans="1:41" ht="39.950000000000003" customHeight="1" thickBot="1" x14ac:dyDescent="0.25">
      <c r="A780" s="1144"/>
      <c r="B780" s="1095"/>
      <c r="C780" s="1174"/>
      <c r="D780" s="1175"/>
      <c r="E780" s="1176"/>
      <c r="F780" s="1177"/>
      <c r="G780" s="1178"/>
      <c r="H780" s="1179"/>
      <c r="I780" s="1180"/>
      <c r="J780" s="1181"/>
      <c r="K780" s="1182"/>
      <c r="L780" s="1183"/>
      <c r="M780" s="1057"/>
      <c r="N780" s="65" t="s">
        <v>48</v>
      </c>
      <c r="O780" s="256">
        <v>0</v>
      </c>
      <c r="P780" s="257">
        <v>0</v>
      </c>
      <c r="Q780" s="182">
        <v>0.3</v>
      </c>
      <c r="R780" s="258">
        <v>0</v>
      </c>
      <c r="S780" s="109">
        <f t="shared" ref="S780" si="3586">SUM(O780:O780)*M779</f>
        <v>0</v>
      </c>
      <c r="T780" s="110">
        <f t="shared" ref="T780" si="3587">SUM(P780:P780)*M779</f>
        <v>0</v>
      </c>
      <c r="U780" s="110">
        <f t="shared" ref="U780" si="3588">SUM(Q780:Q780)*M779</f>
        <v>0.3</v>
      </c>
      <c r="V780" s="111">
        <f t="shared" ref="V780" si="3589">SUM(R780:R780)*M779</f>
        <v>0</v>
      </c>
      <c r="W780" s="112">
        <f t="shared" si="3340"/>
        <v>0.3</v>
      </c>
      <c r="X780" s="92"/>
      <c r="Y780" s="72"/>
      <c r="Z780" s="72"/>
      <c r="AA780" s="72"/>
      <c r="AB780" s="1172"/>
      <c r="AC780" s="557"/>
      <c r="AD780" s="1184"/>
      <c r="AE780" s="78"/>
      <c r="AF780" s="79"/>
      <c r="AG780" s="78"/>
      <c r="AH780" s="78"/>
      <c r="AI780" s="1132"/>
      <c r="AJ780" s="97"/>
      <c r="AK780" s="98"/>
      <c r="AL780" s="98"/>
      <c r="AM780" s="98"/>
      <c r="AN780" s="98"/>
      <c r="AO780" s="99"/>
    </row>
    <row r="781" spans="1:41" ht="39.950000000000003" customHeight="1" x14ac:dyDescent="0.2">
      <c r="A781" s="1185" t="s">
        <v>902</v>
      </c>
      <c r="B781" s="1186" t="s">
        <v>903</v>
      </c>
      <c r="C781" s="1187">
        <v>52</v>
      </c>
      <c r="D781" s="1188" t="s">
        <v>904</v>
      </c>
      <c r="E781" s="1189">
        <v>59</v>
      </c>
      <c r="F781" s="1188" t="s">
        <v>905</v>
      </c>
      <c r="G781" s="1190" t="s">
        <v>906</v>
      </c>
      <c r="H781" s="1191">
        <v>110</v>
      </c>
      <c r="I781" s="1192" t="s">
        <v>907</v>
      </c>
      <c r="J781" s="1192" t="s">
        <v>908</v>
      </c>
      <c r="K781" s="1193">
        <v>0.64900000000000002</v>
      </c>
      <c r="L781" s="1194" t="s">
        <v>909</v>
      </c>
      <c r="M781" s="1195">
        <v>0.15</v>
      </c>
      <c r="N781" s="36" t="s">
        <v>42</v>
      </c>
      <c r="O781" s="37">
        <v>0.8</v>
      </c>
      <c r="P781" s="39">
        <v>1</v>
      </c>
      <c r="Q781" s="38">
        <v>1</v>
      </c>
      <c r="R781" s="116">
        <v>1</v>
      </c>
      <c r="S781" s="41">
        <f>SUM(O781:O781)*M781</f>
        <v>0.12</v>
      </c>
      <c r="T781" s="42">
        <f t="shared" ref="T781" si="3590">SUM(P781:P781)*M781</f>
        <v>0.15</v>
      </c>
      <c r="U781" s="42">
        <f t="shared" ref="U781" si="3591">SUM(Q781:Q781)*M781</f>
        <v>0.15</v>
      </c>
      <c r="V781" s="43">
        <f t="shared" ref="V781" si="3592">SUM(R781:R781)*M781</f>
        <v>0.15</v>
      </c>
      <c r="W781" s="44">
        <f t="shared" si="3340"/>
        <v>0.15</v>
      </c>
      <c r="X781" s="313">
        <f>+S782+S786+S788+S784+S790+S792</f>
        <v>0.47600000000000003</v>
      </c>
      <c r="Y781" s="273">
        <f>+T782+T786+T788+T784+T790+T792</f>
        <v>0.5302</v>
      </c>
      <c r="Z781" s="273">
        <f>+U782+U786+U788+U784+U790+U792</f>
        <v>0.64900000000000002</v>
      </c>
      <c r="AA781" s="273">
        <f>+V782+V786+V788+V784+V790+V792</f>
        <v>0</v>
      </c>
      <c r="AB781" s="980">
        <f>+W782+W786+W788+W784+W790+W792</f>
        <v>0.64900000000000002</v>
      </c>
      <c r="AC781" s="277" t="s">
        <v>910</v>
      </c>
      <c r="AD781" s="1196" t="s">
        <v>911</v>
      </c>
      <c r="AE781" s="51" t="str">
        <f t="shared" ref="AE781" si="3593">+IF(Q782&gt;Q781,"SUPERADA",IF(Q782=Q781,"EQUILIBRADA",IF(Q782&lt;Q781,"PARA MEJORAR")))</f>
        <v>PARA MEJORAR</v>
      </c>
      <c r="AF781" s="51" t="str">
        <f>IF(COUNTIF(AE781:AE792,"PARA MEJORAR")&gt;=1,"PARA MEJORAR","BIEN")</f>
        <v>PARA MEJORAR</v>
      </c>
      <c r="AG781" s="51" t="str">
        <f>IF(COUNTIF(AF781:AF792,"PARA MEJORAR")&gt;=1,"PARA MEJORAR","BIEN")</f>
        <v>PARA MEJORAR</v>
      </c>
      <c r="AH781" s="51" t="str">
        <f>IF(COUNTIF(AG781:AG920,"PARA MEJORAR")&gt;=1,"PARA MEJORAR","BIEN")</f>
        <v>PARA MEJORAR</v>
      </c>
      <c r="AI781" s="1197" t="s">
        <v>912</v>
      </c>
      <c r="AJ781" s="81"/>
      <c r="AK781" s="82"/>
      <c r="AL781" s="82"/>
      <c r="AM781" s="82"/>
      <c r="AN781" s="82"/>
      <c r="AO781" s="83"/>
    </row>
    <row r="782" spans="1:41" ht="39.950000000000003" customHeight="1" thickBot="1" x14ac:dyDescent="0.25">
      <c r="A782" s="260"/>
      <c r="B782" s="1198"/>
      <c r="C782" s="1199"/>
      <c r="D782" s="1200"/>
      <c r="E782" s="1201"/>
      <c r="F782" s="1200"/>
      <c r="G782" s="1202"/>
      <c r="H782" s="1203"/>
      <c r="I782" s="1204"/>
      <c r="J782" s="1204"/>
      <c r="K782" s="1205"/>
      <c r="L782" s="1206"/>
      <c r="M782" s="1207"/>
      <c r="N782" s="65" t="s">
        <v>48</v>
      </c>
      <c r="O782" s="66">
        <v>0.8</v>
      </c>
      <c r="P782" s="1208">
        <v>0.8</v>
      </c>
      <c r="Q782" s="67">
        <v>0.9</v>
      </c>
      <c r="R782" s="96">
        <v>0</v>
      </c>
      <c r="S782" s="68">
        <f t="shared" ref="S782" si="3594">SUM(O782:O782)*M781</f>
        <v>0.12</v>
      </c>
      <c r="T782" s="69">
        <f t="shared" ref="T782" si="3595">SUM(P782:P782)*M781</f>
        <v>0.12</v>
      </c>
      <c r="U782" s="69">
        <f t="shared" ref="U782" si="3596">SUM(Q782:Q782)*M781</f>
        <v>0.13500000000000001</v>
      </c>
      <c r="V782" s="70">
        <f t="shared" ref="V782" si="3597">SUM(R782:R782)*M781</f>
        <v>0</v>
      </c>
      <c r="W782" s="71">
        <f t="shared" si="3340"/>
        <v>0.13500000000000001</v>
      </c>
      <c r="X782" s="272"/>
      <c r="Y782" s="287"/>
      <c r="Z782" s="287"/>
      <c r="AA782" s="287"/>
      <c r="AB782" s="995"/>
      <c r="AC782" s="290"/>
      <c r="AD782" s="1209"/>
      <c r="AE782" s="78"/>
      <c r="AF782" s="79"/>
      <c r="AG782" s="79"/>
      <c r="AH782" s="79"/>
      <c r="AI782" s="1210"/>
      <c r="AJ782" s="97"/>
      <c r="AK782" s="98"/>
      <c r="AL782" s="98"/>
      <c r="AM782" s="98"/>
      <c r="AN782" s="98"/>
      <c r="AO782" s="99"/>
    </row>
    <row r="783" spans="1:41" ht="39.950000000000003" customHeight="1" x14ac:dyDescent="0.2">
      <c r="A783" s="260"/>
      <c r="B783" s="1198"/>
      <c r="C783" s="1199"/>
      <c r="D783" s="1200"/>
      <c r="E783" s="1201"/>
      <c r="F783" s="1200"/>
      <c r="G783" s="1202"/>
      <c r="H783" s="1203"/>
      <c r="I783" s="1204"/>
      <c r="J783" s="1204"/>
      <c r="K783" s="1205"/>
      <c r="L783" s="1211" t="s">
        <v>913</v>
      </c>
      <c r="M783" s="1207">
        <v>0.1</v>
      </c>
      <c r="N783" s="36" t="s">
        <v>42</v>
      </c>
      <c r="O783" s="226">
        <v>0.5</v>
      </c>
      <c r="P783" s="1212">
        <v>1</v>
      </c>
      <c r="Q783" s="195">
        <v>1</v>
      </c>
      <c r="R783" s="196">
        <v>1</v>
      </c>
      <c r="S783" s="88">
        <f t="shared" ref="S783" si="3598">SUM(O783:O783)*M783</f>
        <v>0.05</v>
      </c>
      <c r="T783" s="89">
        <f t="shared" ref="T783" si="3599">SUM(P783:P783)*M783</f>
        <v>0.1</v>
      </c>
      <c r="U783" s="89">
        <f t="shared" ref="U783" si="3600">SUM(Q783:Q783)*M783</f>
        <v>0.1</v>
      </c>
      <c r="V783" s="90">
        <f t="shared" ref="V783" si="3601">SUM(R783:R783)*M783</f>
        <v>0.1</v>
      </c>
      <c r="W783" s="91">
        <f t="shared" si="3340"/>
        <v>0.1</v>
      </c>
      <c r="X783" s="272"/>
      <c r="Y783" s="287"/>
      <c r="Z783" s="287"/>
      <c r="AA783" s="287"/>
      <c r="AB783" s="995"/>
      <c r="AC783" s="290"/>
      <c r="AD783" s="1209"/>
      <c r="AE783" s="51" t="str">
        <f t="shared" ref="AE783" si="3602">+IF(Q784&gt;Q783,"SUPERADA",IF(Q784=Q783,"EQUILIBRADA",IF(Q784&lt;Q783,"PARA MEJORAR")))</f>
        <v>EQUILIBRADA</v>
      </c>
      <c r="AF783" s="79"/>
      <c r="AG783" s="79"/>
      <c r="AH783" s="79"/>
      <c r="AI783" s="1210"/>
      <c r="AJ783" s="97"/>
      <c r="AK783" s="98"/>
      <c r="AL783" s="98"/>
      <c r="AM783" s="98"/>
      <c r="AN783" s="98"/>
      <c r="AO783" s="99"/>
    </row>
    <row r="784" spans="1:41" ht="39.950000000000003" customHeight="1" thickBot="1" x14ac:dyDescent="0.25">
      <c r="A784" s="260"/>
      <c r="B784" s="1198"/>
      <c r="C784" s="1199"/>
      <c r="D784" s="1200"/>
      <c r="E784" s="1201"/>
      <c r="F784" s="1200"/>
      <c r="G784" s="1202"/>
      <c r="H784" s="1203"/>
      <c r="I784" s="1204"/>
      <c r="J784" s="1204"/>
      <c r="K784" s="1205"/>
      <c r="L784" s="1213"/>
      <c r="M784" s="1207"/>
      <c r="N784" s="65" t="s">
        <v>48</v>
      </c>
      <c r="O784" s="66">
        <v>0.5</v>
      </c>
      <c r="P784" s="1208">
        <v>0.7</v>
      </c>
      <c r="Q784" s="67">
        <v>1</v>
      </c>
      <c r="R784" s="96">
        <v>0</v>
      </c>
      <c r="S784" s="68">
        <f t="shared" ref="S784" si="3603">SUM(O784:O784)*M783</f>
        <v>0.05</v>
      </c>
      <c r="T784" s="69">
        <f t="shared" ref="T784" si="3604">SUM(P784:P784)*M783</f>
        <v>6.9999999999999993E-2</v>
      </c>
      <c r="U784" s="69">
        <f t="shared" ref="U784" si="3605">SUM(Q784:Q784)*M783</f>
        <v>0.1</v>
      </c>
      <c r="V784" s="70">
        <f t="shared" ref="V784" si="3606">SUM(R784:R784)*M783</f>
        <v>0</v>
      </c>
      <c r="W784" s="71">
        <f t="shared" si="3340"/>
        <v>0.1</v>
      </c>
      <c r="X784" s="272"/>
      <c r="Y784" s="287"/>
      <c r="Z784" s="287"/>
      <c r="AA784" s="287"/>
      <c r="AB784" s="995"/>
      <c r="AC784" s="290"/>
      <c r="AD784" s="1209"/>
      <c r="AE784" s="78"/>
      <c r="AF784" s="79"/>
      <c r="AG784" s="79"/>
      <c r="AH784" s="79"/>
      <c r="AI784" s="1210"/>
      <c r="AJ784" s="97"/>
      <c r="AK784" s="98"/>
      <c r="AL784" s="98"/>
      <c r="AM784" s="98"/>
      <c r="AN784" s="98"/>
      <c r="AO784" s="99"/>
    </row>
    <row r="785" spans="1:41" ht="39.950000000000003" customHeight="1" x14ac:dyDescent="0.2">
      <c r="A785" s="260"/>
      <c r="B785" s="1198"/>
      <c r="C785" s="1199"/>
      <c r="D785" s="1200"/>
      <c r="E785" s="1201"/>
      <c r="F785" s="1200"/>
      <c r="G785" s="1202"/>
      <c r="H785" s="1203"/>
      <c r="I785" s="1204"/>
      <c r="J785" s="1204"/>
      <c r="K785" s="1205"/>
      <c r="L785" s="1214" t="s">
        <v>914</v>
      </c>
      <c r="M785" s="1207">
        <v>0.2</v>
      </c>
      <c r="N785" s="36" t="s">
        <v>42</v>
      </c>
      <c r="O785" s="226">
        <v>0.5</v>
      </c>
      <c r="P785" s="1212">
        <v>1</v>
      </c>
      <c r="Q785" s="195">
        <v>1</v>
      </c>
      <c r="R785" s="196">
        <v>1</v>
      </c>
      <c r="S785" s="88">
        <f t="shared" ref="S785" si="3607">SUM(O785:O785)*M785</f>
        <v>0.1</v>
      </c>
      <c r="T785" s="89">
        <f t="shared" ref="T785" si="3608">SUM(P785:P785)*M785</f>
        <v>0.2</v>
      </c>
      <c r="U785" s="89">
        <f t="shared" ref="U785" si="3609">SUM(Q785:Q785)*M785</f>
        <v>0.2</v>
      </c>
      <c r="V785" s="90">
        <f t="shared" ref="V785" si="3610">SUM(R785:R785)*M785</f>
        <v>0.2</v>
      </c>
      <c r="W785" s="91">
        <f t="shared" si="3340"/>
        <v>0.2</v>
      </c>
      <c r="X785" s="272"/>
      <c r="Y785" s="287"/>
      <c r="Z785" s="287"/>
      <c r="AA785" s="287"/>
      <c r="AB785" s="995"/>
      <c r="AC785" s="290"/>
      <c r="AD785" s="1209"/>
      <c r="AE785" s="51" t="str">
        <f t="shared" ref="AE785" si="3611">+IF(Q786&gt;Q785,"SUPERADA",IF(Q786=Q785,"EQUILIBRADA",IF(Q786&lt;Q785,"PARA MEJORAR")))</f>
        <v>PARA MEJORAR</v>
      </c>
      <c r="AF785" s="79"/>
      <c r="AG785" s="79"/>
      <c r="AH785" s="79"/>
      <c r="AI785" s="1210"/>
      <c r="AJ785" s="97"/>
      <c r="AK785" s="98"/>
      <c r="AL785" s="98"/>
      <c r="AM785" s="98"/>
      <c r="AN785" s="98"/>
      <c r="AO785" s="99"/>
    </row>
    <row r="786" spans="1:41" ht="39.950000000000003" customHeight="1" thickBot="1" x14ac:dyDescent="0.25">
      <c r="A786" s="260"/>
      <c r="B786" s="1198"/>
      <c r="C786" s="1199"/>
      <c r="D786" s="1200"/>
      <c r="E786" s="1201"/>
      <c r="F786" s="1200"/>
      <c r="G786" s="1202"/>
      <c r="H786" s="1203"/>
      <c r="I786" s="1204"/>
      <c r="J786" s="1204"/>
      <c r="K786" s="1205"/>
      <c r="L786" s="1206"/>
      <c r="M786" s="1207"/>
      <c r="N786" s="65" t="s">
        <v>48</v>
      </c>
      <c r="O786" s="66">
        <v>0.5</v>
      </c>
      <c r="P786" s="1208">
        <v>0.5</v>
      </c>
      <c r="Q786" s="67">
        <v>0.5</v>
      </c>
      <c r="R786" s="96">
        <v>0</v>
      </c>
      <c r="S786" s="68">
        <f t="shared" ref="S786" si="3612">SUM(O786:O786)*M785</f>
        <v>0.1</v>
      </c>
      <c r="T786" s="69">
        <f t="shared" ref="T786" si="3613">SUM(P786:P786)*M785</f>
        <v>0.1</v>
      </c>
      <c r="U786" s="69">
        <f t="shared" ref="U786" si="3614">SUM(Q786:Q786)*M785</f>
        <v>0.1</v>
      </c>
      <c r="V786" s="70">
        <f t="shared" ref="V786" si="3615">SUM(R786:R786)*M785</f>
        <v>0</v>
      </c>
      <c r="W786" s="71">
        <f t="shared" si="3340"/>
        <v>0.1</v>
      </c>
      <c r="X786" s="272"/>
      <c r="Y786" s="287"/>
      <c r="Z786" s="287"/>
      <c r="AA786" s="287"/>
      <c r="AB786" s="995"/>
      <c r="AC786" s="290"/>
      <c r="AD786" s="1209"/>
      <c r="AE786" s="78"/>
      <c r="AF786" s="79"/>
      <c r="AG786" s="79"/>
      <c r="AH786" s="79"/>
      <c r="AI786" s="1210"/>
      <c r="AJ786" s="97"/>
      <c r="AK786" s="98"/>
      <c r="AL786" s="98"/>
      <c r="AM786" s="98"/>
      <c r="AN786" s="98"/>
      <c r="AO786" s="99"/>
    </row>
    <row r="787" spans="1:41" ht="39.950000000000003" customHeight="1" x14ac:dyDescent="0.2">
      <c r="A787" s="260"/>
      <c r="B787" s="1198"/>
      <c r="C787" s="1199"/>
      <c r="D787" s="1200"/>
      <c r="E787" s="1201"/>
      <c r="F787" s="1200"/>
      <c r="G787" s="1202"/>
      <c r="H787" s="1203"/>
      <c r="I787" s="1204"/>
      <c r="J787" s="1204"/>
      <c r="K787" s="1205"/>
      <c r="L787" s="1214" t="s">
        <v>915</v>
      </c>
      <c r="M787" s="1207">
        <v>0.1</v>
      </c>
      <c r="N787" s="36" t="s">
        <v>42</v>
      </c>
      <c r="O787" s="226">
        <v>0.5</v>
      </c>
      <c r="P787" s="1212">
        <v>1</v>
      </c>
      <c r="Q787" s="195">
        <v>1</v>
      </c>
      <c r="R787" s="196">
        <v>1</v>
      </c>
      <c r="S787" s="88">
        <f t="shared" ref="S787" si="3616">SUM(O787:O787)*M787</f>
        <v>0.05</v>
      </c>
      <c r="T787" s="89">
        <f t="shared" ref="T787" si="3617">SUM(P787:P787)*M787</f>
        <v>0.1</v>
      </c>
      <c r="U787" s="89">
        <f t="shared" ref="U787" si="3618">SUM(Q787:Q787)*M787</f>
        <v>0.1</v>
      </c>
      <c r="V787" s="90">
        <f t="shared" ref="V787" si="3619">SUM(R787:R787)*M787</f>
        <v>0.1</v>
      </c>
      <c r="W787" s="91">
        <f t="shared" si="3340"/>
        <v>0.1</v>
      </c>
      <c r="X787" s="272"/>
      <c r="Y787" s="287"/>
      <c r="Z787" s="287"/>
      <c r="AA787" s="287"/>
      <c r="AB787" s="995"/>
      <c r="AC787" s="290"/>
      <c r="AD787" s="1209"/>
      <c r="AE787" s="51" t="str">
        <f t="shared" ref="AE787" si="3620">+IF(Q788&gt;Q787,"SUPERADA",IF(Q788=Q787,"EQUILIBRADA",IF(Q788&lt;Q787,"PARA MEJORAR")))</f>
        <v>PARA MEJORAR</v>
      </c>
      <c r="AF787" s="79"/>
      <c r="AG787" s="79"/>
      <c r="AH787" s="79"/>
      <c r="AI787" s="1210"/>
      <c r="AJ787" s="97"/>
      <c r="AK787" s="98"/>
      <c r="AL787" s="98"/>
      <c r="AM787" s="98"/>
      <c r="AN787" s="98"/>
      <c r="AO787" s="99"/>
    </row>
    <row r="788" spans="1:41" ht="39.950000000000003" customHeight="1" thickBot="1" x14ac:dyDescent="0.25">
      <c r="A788" s="260"/>
      <c r="B788" s="1198"/>
      <c r="C788" s="1199"/>
      <c r="D788" s="1200"/>
      <c r="E788" s="1201"/>
      <c r="F788" s="1200"/>
      <c r="G788" s="1202"/>
      <c r="H788" s="1203"/>
      <c r="I788" s="1204"/>
      <c r="J788" s="1204"/>
      <c r="K788" s="1205"/>
      <c r="L788" s="1206"/>
      <c r="M788" s="1207"/>
      <c r="N788" s="65" t="s">
        <v>48</v>
      </c>
      <c r="O788" s="66">
        <v>0.5</v>
      </c>
      <c r="P788" s="1208">
        <v>0.5</v>
      </c>
      <c r="Q788" s="67">
        <v>0.5</v>
      </c>
      <c r="R788" s="96">
        <v>0</v>
      </c>
      <c r="S788" s="68">
        <f t="shared" ref="S788" si="3621">SUM(O788:O788)*M787</f>
        <v>0.05</v>
      </c>
      <c r="T788" s="69">
        <f t="shared" ref="T788" si="3622">SUM(P788:P788)*M787</f>
        <v>0.05</v>
      </c>
      <c r="U788" s="69">
        <f t="shared" ref="U788" si="3623">SUM(Q788:Q788)*M787</f>
        <v>0.05</v>
      </c>
      <c r="V788" s="70">
        <f t="shared" ref="V788" si="3624">SUM(R788:R788)*M787</f>
        <v>0</v>
      </c>
      <c r="W788" s="71">
        <f t="shared" si="3340"/>
        <v>0.05</v>
      </c>
      <c r="X788" s="272"/>
      <c r="Y788" s="287"/>
      <c r="Z788" s="287"/>
      <c r="AA788" s="287"/>
      <c r="AB788" s="995"/>
      <c r="AC788" s="290"/>
      <c r="AD788" s="1209"/>
      <c r="AE788" s="78"/>
      <c r="AF788" s="79"/>
      <c r="AG788" s="79"/>
      <c r="AH788" s="79"/>
      <c r="AI788" s="1210"/>
      <c r="AJ788" s="97"/>
      <c r="AK788" s="98"/>
      <c r="AL788" s="98"/>
      <c r="AM788" s="98"/>
      <c r="AN788" s="98"/>
      <c r="AO788" s="99"/>
    </row>
    <row r="789" spans="1:41" ht="39.950000000000003" customHeight="1" x14ac:dyDescent="0.2">
      <c r="A789" s="260"/>
      <c r="B789" s="1198"/>
      <c r="C789" s="1199"/>
      <c r="D789" s="1200"/>
      <c r="E789" s="1201"/>
      <c r="F789" s="1200"/>
      <c r="G789" s="1202"/>
      <c r="H789" s="1203"/>
      <c r="I789" s="1204"/>
      <c r="J789" s="1204"/>
      <c r="K789" s="1205"/>
      <c r="L789" s="1214" t="s">
        <v>916</v>
      </c>
      <c r="M789" s="1207">
        <v>0.15</v>
      </c>
      <c r="N789" s="36" t="s">
        <v>42</v>
      </c>
      <c r="O789" s="226">
        <v>0.5</v>
      </c>
      <c r="P789" s="1212">
        <v>1</v>
      </c>
      <c r="Q789" s="195">
        <v>1</v>
      </c>
      <c r="R789" s="196">
        <v>1</v>
      </c>
      <c r="S789" s="88">
        <f t="shared" ref="S789" si="3625">SUM(O789:O789)*M789</f>
        <v>7.4999999999999997E-2</v>
      </c>
      <c r="T789" s="89">
        <f t="shared" ref="T789" si="3626">SUM(P789:P789)*M789</f>
        <v>0.15</v>
      </c>
      <c r="U789" s="89">
        <f t="shared" ref="U789" si="3627">SUM(Q789:Q789)*M789</f>
        <v>0.15</v>
      </c>
      <c r="V789" s="90">
        <f t="shared" ref="V789" si="3628">SUM(R789:R789)*M789</f>
        <v>0.15</v>
      </c>
      <c r="W789" s="91">
        <f t="shared" si="3340"/>
        <v>0.15</v>
      </c>
      <c r="X789" s="272"/>
      <c r="Y789" s="287"/>
      <c r="Z789" s="287"/>
      <c r="AA789" s="287"/>
      <c r="AB789" s="995"/>
      <c r="AC789" s="290"/>
      <c r="AD789" s="1209"/>
      <c r="AE789" s="51" t="str">
        <f t="shared" ref="AE789" si="3629">+IF(Q790&gt;Q789,"SUPERADA",IF(Q790=Q789,"EQUILIBRADA",IF(Q790&lt;Q789,"PARA MEJORAR")))</f>
        <v>PARA MEJORAR</v>
      </c>
      <c r="AF789" s="79"/>
      <c r="AG789" s="79"/>
      <c r="AH789" s="79"/>
      <c r="AI789" s="1210"/>
      <c r="AJ789" s="97"/>
      <c r="AK789" s="98"/>
      <c r="AL789" s="98"/>
      <c r="AM789" s="98"/>
      <c r="AN789" s="98"/>
      <c r="AO789" s="99"/>
    </row>
    <row r="790" spans="1:41" ht="39.950000000000003" customHeight="1" thickBot="1" x14ac:dyDescent="0.25">
      <c r="A790" s="260"/>
      <c r="B790" s="1198"/>
      <c r="C790" s="1199"/>
      <c r="D790" s="1200"/>
      <c r="E790" s="1201"/>
      <c r="F790" s="1200"/>
      <c r="G790" s="1202"/>
      <c r="H790" s="1203"/>
      <c r="I790" s="1204"/>
      <c r="J790" s="1204"/>
      <c r="K790" s="1205"/>
      <c r="L790" s="1206"/>
      <c r="M790" s="1207"/>
      <c r="N790" s="65" t="s">
        <v>48</v>
      </c>
      <c r="O790" s="66">
        <v>0.5</v>
      </c>
      <c r="P790" s="1208">
        <v>0.5</v>
      </c>
      <c r="Q790" s="67">
        <v>0.5</v>
      </c>
      <c r="R790" s="96">
        <v>0</v>
      </c>
      <c r="S790" s="68">
        <f t="shared" ref="S790" si="3630">SUM(O790:O790)*M789</f>
        <v>7.4999999999999997E-2</v>
      </c>
      <c r="T790" s="69">
        <f t="shared" ref="T790" si="3631">SUM(P790:P790)*M789</f>
        <v>7.4999999999999997E-2</v>
      </c>
      <c r="U790" s="69">
        <f t="shared" ref="U790" si="3632">SUM(Q790:Q790)*M789</f>
        <v>7.4999999999999997E-2</v>
      </c>
      <c r="V790" s="70">
        <f t="shared" ref="V790" si="3633">SUM(R790:R790)*M789</f>
        <v>0</v>
      </c>
      <c r="W790" s="71">
        <f t="shared" si="3340"/>
        <v>7.4999999999999997E-2</v>
      </c>
      <c r="X790" s="272"/>
      <c r="Y790" s="287"/>
      <c r="Z790" s="287"/>
      <c r="AA790" s="287"/>
      <c r="AB790" s="995"/>
      <c r="AC790" s="290"/>
      <c r="AD790" s="1209"/>
      <c r="AE790" s="78"/>
      <c r="AF790" s="79"/>
      <c r="AG790" s="79"/>
      <c r="AH790" s="79"/>
      <c r="AI790" s="1210"/>
      <c r="AJ790" s="97"/>
      <c r="AK790" s="98"/>
      <c r="AL790" s="98"/>
      <c r="AM790" s="98"/>
      <c r="AN790" s="98"/>
      <c r="AO790" s="99"/>
    </row>
    <row r="791" spans="1:41" ht="39.950000000000003" customHeight="1" x14ac:dyDescent="0.2">
      <c r="A791" s="260"/>
      <c r="B791" s="1198"/>
      <c r="C791" s="1199"/>
      <c r="D791" s="1200"/>
      <c r="E791" s="1201"/>
      <c r="F791" s="1200"/>
      <c r="G791" s="1202"/>
      <c r="H791" s="1203"/>
      <c r="I791" s="1204"/>
      <c r="J791" s="1204"/>
      <c r="K791" s="1205"/>
      <c r="L791" s="1215" t="s">
        <v>917</v>
      </c>
      <c r="M791" s="1207">
        <v>0.3</v>
      </c>
      <c r="N791" s="36" t="s">
        <v>42</v>
      </c>
      <c r="O791" s="226">
        <v>0.1</v>
      </c>
      <c r="P791" s="1212">
        <v>0.3</v>
      </c>
      <c r="Q791" s="195">
        <v>0.6</v>
      </c>
      <c r="R791" s="196">
        <v>1</v>
      </c>
      <c r="S791" s="88">
        <f t="shared" ref="S791" si="3634">SUM(O791:O791)*M791</f>
        <v>0.03</v>
      </c>
      <c r="T791" s="89">
        <f t="shared" ref="T791" si="3635">SUM(P791:P791)*M791</f>
        <v>0.09</v>
      </c>
      <c r="U791" s="89">
        <f t="shared" ref="U791" si="3636">SUM(Q791:Q791)*M791</f>
        <v>0.18</v>
      </c>
      <c r="V791" s="90">
        <f t="shared" ref="V791" si="3637">SUM(R791:R791)*M791</f>
        <v>0.3</v>
      </c>
      <c r="W791" s="91">
        <f t="shared" ref="W791:W854" si="3638">MAX(S791:V791)</f>
        <v>0.3</v>
      </c>
      <c r="X791" s="272"/>
      <c r="Y791" s="287"/>
      <c r="Z791" s="287"/>
      <c r="AA791" s="287"/>
      <c r="AB791" s="995"/>
      <c r="AC791" s="290"/>
      <c r="AD791" s="1209"/>
      <c r="AE791" s="51" t="str">
        <f t="shared" ref="AE791" si="3639">+IF(Q792&gt;Q791,"SUPERADA",IF(Q792=Q791,"EQUILIBRADA",IF(Q792&lt;Q791,"PARA MEJORAR")))</f>
        <v>SUPERADA</v>
      </c>
      <c r="AF791" s="79"/>
      <c r="AG791" s="79"/>
      <c r="AH791" s="79"/>
      <c r="AI791" s="1210"/>
      <c r="AJ791" s="97"/>
      <c r="AK791" s="98"/>
      <c r="AL791" s="98"/>
      <c r="AM791" s="98"/>
      <c r="AN791" s="98"/>
      <c r="AO791" s="99"/>
    </row>
    <row r="792" spans="1:41" ht="39.950000000000003" customHeight="1" thickBot="1" x14ac:dyDescent="0.25">
      <c r="A792" s="260"/>
      <c r="B792" s="1198"/>
      <c r="C792" s="1199"/>
      <c r="D792" s="1216"/>
      <c r="E792" s="1217"/>
      <c r="F792" s="1200"/>
      <c r="G792" s="1218"/>
      <c r="H792" s="1219"/>
      <c r="I792" s="1220"/>
      <c r="J792" s="1220"/>
      <c r="K792" s="1221"/>
      <c r="L792" s="1222"/>
      <c r="M792" s="1223"/>
      <c r="N792" s="65" t="s">
        <v>48</v>
      </c>
      <c r="O792" s="66">
        <v>0.27</v>
      </c>
      <c r="P792" s="1208">
        <v>0.38400000000000001</v>
      </c>
      <c r="Q792" s="67">
        <v>0.63</v>
      </c>
      <c r="R792" s="96">
        <v>0</v>
      </c>
      <c r="S792" s="109">
        <f t="shared" ref="S792" si="3640">SUM(O792:O792)*M791</f>
        <v>8.1000000000000003E-2</v>
      </c>
      <c r="T792" s="110">
        <f t="shared" ref="T792" si="3641">SUM(P792:P792)*M791</f>
        <v>0.1152</v>
      </c>
      <c r="U792" s="110">
        <f t="shared" ref="U792" si="3642">SUM(Q792:Q792)*M791</f>
        <v>0.189</v>
      </c>
      <c r="V792" s="111">
        <f t="shared" ref="V792" si="3643">SUM(R792:R792)*M791</f>
        <v>0</v>
      </c>
      <c r="W792" s="112">
        <f t="shared" si="3638"/>
        <v>0.189</v>
      </c>
      <c r="X792" s="326"/>
      <c r="Y792" s="327"/>
      <c r="Z792" s="327"/>
      <c r="AA792" s="327"/>
      <c r="AB792" s="1004"/>
      <c r="AC792" s="290"/>
      <c r="AD792" s="1209"/>
      <c r="AE792" s="78"/>
      <c r="AF792" s="79"/>
      <c r="AG792" s="78"/>
      <c r="AH792" s="79"/>
      <c r="AI792" s="1210"/>
      <c r="AJ792" s="97"/>
      <c r="AK792" s="98"/>
      <c r="AL792" s="98"/>
      <c r="AM792" s="98"/>
      <c r="AN792" s="98"/>
      <c r="AO792" s="99"/>
    </row>
    <row r="793" spans="1:41" ht="39.950000000000003" customHeight="1" x14ac:dyDescent="0.2">
      <c r="A793" s="260"/>
      <c r="B793" s="1198"/>
      <c r="C793" s="1187">
        <v>53</v>
      </c>
      <c r="D793" s="1188" t="s">
        <v>918</v>
      </c>
      <c r="E793" s="1224">
        <v>60</v>
      </c>
      <c r="F793" s="1200"/>
      <c r="G793" s="1190" t="s">
        <v>919</v>
      </c>
      <c r="H793" s="1225">
        <v>111</v>
      </c>
      <c r="I793" s="1192" t="s">
        <v>920</v>
      </c>
      <c r="J793" s="1192" t="s">
        <v>921</v>
      </c>
      <c r="K793" s="1226">
        <v>0.61499999999999999</v>
      </c>
      <c r="L793" s="1227" t="s">
        <v>922</v>
      </c>
      <c r="M793" s="1228">
        <v>0.3</v>
      </c>
      <c r="N793" s="36" t="s">
        <v>42</v>
      </c>
      <c r="O793" s="37">
        <v>0.1</v>
      </c>
      <c r="P793" s="39">
        <v>0.3</v>
      </c>
      <c r="Q793" s="38">
        <v>0.6</v>
      </c>
      <c r="R793" s="116">
        <v>1</v>
      </c>
      <c r="S793" s="41">
        <f t="shared" ref="S793" si="3644">SUM(O793:O793)*M793</f>
        <v>0.03</v>
      </c>
      <c r="T793" s="42">
        <f t="shared" ref="T793" si="3645">SUM(P793:P793)*M793</f>
        <v>0.09</v>
      </c>
      <c r="U793" s="42">
        <f t="shared" ref="U793" si="3646">SUM(Q793:Q793)*M793</f>
        <v>0.18</v>
      </c>
      <c r="V793" s="43">
        <f t="shared" ref="V793" si="3647">SUM(R793:R793)*M793</f>
        <v>0.3</v>
      </c>
      <c r="W793" s="44">
        <f t="shared" si="3638"/>
        <v>0.3</v>
      </c>
      <c r="X793" s="272">
        <f>+S794+S796+S798+S800</f>
        <v>0.1</v>
      </c>
      <c r="Y793" s="287">
        <f>+T794+T796+T798+T800</f>
        <v>0.255</v>
      </c>
      <c r="Z793" s="287">
        <f>+U794+U796+U798+U800</f>
        <v>0.61499999999999999</v>
      </c>
      <c r="AA793" s="287">
        <f>+V794+V796+V798+V800</f>
        <v>0</v>
      </c>
      <c r="AB793" s="995">
        <f>+W794+W796+W798+W800</f>
        <v>0.61499999999999999</v>
      </c>
      <c r="AC793" s="290"/>
      <c r="AD793" s="1209"/>
      <c r="AE793" s="51" t="str">
        <f t="shared" ref="AE793" si="3648">+IF(Q794&gt;Q793,"SUPERADA",IF(Q794=Q793,"EQUILIBRADA",IF(Q794&lt;Q793,"PARA MEJORAR")))</f>
        <v>SUPERADA</v>
      </c>
      <c r="AF793" s="51" t="str">
        <f>IF(COUNTIF(AE793:AE800,"PARA MEJORAR")&gt;=1,"PARA MEJORAR","BIEN")</f>
        <v>PARA MEJORAR</v>
      </c>
      <c r="AG793" s="79" t="str">
        <f>IF(COUNTIF(AF793:AF800,"PARA MEJORAR")&gt;=1,"PARA MEJORAR","BIEN")</f>
        <v>PARA MEJORAR</v>
      </c>
      <c r="AH793" s="79"/>
      <c r="AI793" s="1210"/>
      <c r="AJ793" s="81"/>
      <c r="AK793" s="82"/>
      <c r="AL793" s="82"/>
      <c r="AM793" s="82"/>
      <c r="AN793" s="82"/>
      <c r="AO793" s="83"/>
    </row>
    <row r="794" spans="1:41" ht="39.950000000000003" customHeight="1" thickBot="1" x14ac:dyDescent="0.25">
      <c r="A794" s="260"/>
      <c r="B794" s="1198"/>
      <c r="C794" s="1199"/>
      <c r="D794" s="1200"/>
      <c r="E794" s="1229"/>
      <c r="F794" s="1200"/>
      <c r="G794" s="1202"/>
      <c r="H794" s="1230"/>
      <c r="I794" s="1204"/>
      <c r="J794" s="1204"/>
      <c r="K794" s="1205"/>
      <c r="L794" s="1231"/>
      <c r="M794" s="1232"/>
      <c r="N794" s="65" t="s">
        <v>48</v>
      </c>
      <c r="O794" s="66">
        <v>0.1</v>
      </c>
      <c r="P794" s="1208">
        <v>0.3</v>
      </c>
      <c r="Q794" s="67">
        <v>1</v>
      </c>
      <c r="R794" s="96">
        <v>0</v>
      </c>
      <c r="S794" s="68">
        <f t="shared" ref="S794" si="3649">SUM(O794:O794)*M793</f>
        <v>0.03</v>
      </c>
      <c r="T794" s="69">
        <f t="shared" ref="T794" si="3650">SUM(P794:P794)*M793</f>
        <v>0.09</v>
      </c>
      <c r="U794" s="69">
        <f t="shared" ref="U794" si="3651">SUM(Q794:Q794)*M793</f>
        <v>0.3</v>
      </c>
      <c r="V794" s="70">
        <f t="shared" ref="V794" si="3652">SUM(R794:R794)*M793</f>
        <v>0</v>
      </c>
      <c r="W794" s="71">
        <f t="shared" si="3638"/>
        <v>0.3</v>
      </c>
      <c r="X794" s="272"/>
      <c r="Y794" s="287"/>
      <c r="Z794" s="287"/>
      <c r="AA794" s="287"/>
      <c r="AB794" s="995"/>
      <c r="AC794" s="290"/>
      <c r="AD794" s="1209"/>
      <c r="AE794" s="78"/>
      <c r="AF794" s="79"/>
      <c r="AG794" s="79"/>
      <c r="AH794" s="79"/>
      <c r="AI794" s="1210"/>
      <c r="AJ794" s="97"/>
      <c r="AK794" s="98"/>
      <c r="AL794" s="98"/>
      <c r="AM794" s="98"/>
      <c r="AN794" s="98"/>
      <c r="AO794" s="99"/>
    </row>
    <row r="795" spans="1:41" ht="39.950000000000003" customHeight="1" x14ac:dyDescent="0.2">
      <c r="A795" s="260"/>
      <c r="B795" s="1198"/>
      <c r="C795" s="1199"/>
      <c r="D795" s="1200"/>
      <c r="E795" s="1229"/>
      <c r="F795" s="1200"/>
      <c r="G795" s="1202"/>
      <c r="H795" s="1230"/>
      <c r="I795" s="1204"/>
      <c r="J795" s="1204"/>
      <c r="K795" s="1205"/>
      <c r="L795" s="1231" t="s">
        <v>923</v>
      </c>
      <c r="M795" s="1232">
        <v>0.3</v>
      </c>
      <c r="N795" s="36" t="s">
        <v>42</v>
      </c>
      <c r="O795" s="226">
        <v>0.1</v>
      </c>
      <c r="P795" s="1212">
        <v>0.3</v>
      </c>
      <c r="Q795" s="195">
        <v>0.6</v>
      </c>
      <c r="R795" s="196">
        <v>1</v>
      </c>
      <c r="S795" s="88">
        <f t="shared" ref="S795" si="3653">SUM(O795:O795)*M795</f>
        <v>0.03</v>
      </c>
      <c r="T795" s="89">
        <f t="shared" ref="T795" si="3654">SUM(P795:P795)*M795</f>
        <v>0.09</v>
      </c>
      <c r="U795" s="89">
        <f t="shared" ref="U795" si="3655">SUM(Q795:Q795)*M795</f>
        <v>0.18</v>
      </c>
      <c r="V795" s="90">
        <f t="shared" ref="V795" si="3656">SUM(R795:R795)*M795</f>
        <v>0.3</v>
      </c>
      <c r="W795" s="91">
        <f t="shared" si="3638"/>
        <v>0.3</v>
      </c>
      <c r="X795" s="272"/>
      <c r="Y795" s="287"/>
      <c r="Z795" s="287"/>
      <c r="AA795" s="287"/>
      <c r="AB795" s="995"/>
      <c r="AC795" s="290"/>
      <c r="AD795" s="1209"/>
      <c r="AE795" s="51" t="str">
        <f t="shared" ref="AE795" si="3657">+IF(Q796&gt;Q795,"SUPERADA",IF(Q796=Q795,"EQUILIBRADA",IF(Q796&lt;Q795,"PARA MEJORAR")))</f>
        <v>PARA MEJORAR</v>
      </c>
      <c r="AF795" s="79"/>
      <c r="AG795" s="79"/>
      <c r="AH795" s="79"/>
      <c r="AI795" s="1210"/>
      <c r="AJ795" s="97"/>
      <c r="AK795" s="98"/>
      <c r="AL795" s="98"/>
      <c r="AM795" s="98"/>
      <c r="AN795" s="98"/>
      <c r="AO795" s="99"/>
    </row>
    <row r="796" spans="1:41" ht="39.950000000000003" customHeight="1" thickBot="1" x14ac:dyDescent="0.25">
      <c r="A796" s="260"/>
      <c r="B796" s="1198"/>
      <c r="C796" s="1199"/>
      <c r="D796" s="1200"/>
      <c r="E796" s="1229"/>
      <c r="F796" s="1200"/>
      <c r="G796" s="1202"/>
      <c r="H796" s="1230"/>
      <c r="I796" s="1204"/>
      <c r="J796" s="1204"/>
      <c r="K796" s="1205"/>
      <c r="L796" s="1231"/>
      <c r="M796" s="1232"/>
      <c r="N796" s="65" t="s">
        <v>48</v>
      </c>
      <c r="O796" s="66">
        <v>0.1</v>
      </c>
      <c r="P796" s="1208">
        <v>0.15</v>
      </c>
      <c r="Q796" s="67">
        <v>0.25</v>
      </c>
      <c r="R796" s="96">
        <v>0</v>
      </c>
      <c r="S796" s="68">
        <f t="shared" ref="S796" si="3658">SUM(O796:O796)*M795</f>
        <v>0.03</v>
      </c>
      <c r="T796" s="69">
        <f t="shared" ref="T796" si="3659">SUM(P796:P796)*M795</f>
        <v>4.4999999999999998E-2</v>
      </c>
      <c r="U796" s="69">
        <f t="shared" ref="U796" si="3660">SUM(Q796:Q796)*M795</f>
        <v>7.4999999999999997E-2</v>
      </c>
      <c r="V796" s="70">
        <f t="shared" ref="V796" si="3661">SUM(R796:R796)*M795</f>
        <v>0</v>
      </c>
      <c r="W796" s="71">
        <f t="shared" si="3638"/>
        <v>7.4999999999999997E-2</v>
      </c>
      <c r="X796" s="272"/>
      <c r="Y796" s="287"/>
      <c r="Z796" s="287"/>
      <c r="AA796" s="287"/>
      <c r="AB796" s="995"/>
      <c r="AC796" s="290"/>
      <c r="AD796" s="1209"/>
      <c r="AE796" s="78"/>
      <c r="AF796" s="79"/>
      <c r="AG796" s="79"/>
      <c r="AH796" s="79"/>
      <c r="AI796" s="1210"/>
      <c r="AJ796" s="97"/>
      <c r="AK796" s="98"/>
      <c r="AL796" s="98"/>
      <c r="AM796" s="98"/>
      <c r="AN796" s="98"/>
      <c r="AO796" s="99"/>
    </row>
    <row r="797" spans="1:41" ht="39.950000000000003" customHeight="1" x14ac:dyDescent="0.2">
      <c r="A797" s="260"/>
      <c r="B797" s="1198"/>
      <c r="C797" s="1199"/>
      <c r="D797" s="1200"/>
      <c r="E797" s="1229"/>
      <c r="F797" s="1200"/>
      <c r="G797" s="1202"/>
      <c r="H797" s="1230"/>
      <c r="I797" s="1204"/>
      <c r="J797" s="1204"/>
      <c r="K797" s="1205"/>
      <c r="L797" s="1231" t="s">
        <v>924</v>
      </c>
      <c r="M797" s="1232">
        <v>0.2</v>
      </c>
      <c r="N797" s="36" t="s">
        <v>42</v>
      </c>
      <c r="O797" s="226">
        <v>0.1</v>
      </c>
      <c r="P797" s="1212">
        <v>0.3</v>
      </c>
      <c r="Q797" s="195">
        <v>0.6</v>
      </c>
      <c r="R797" s="196">
        <v>1</v>
      </c>
      <c r="S797" s="88">
        <f t="shared" ref="S797" si="3662">SUM(O797:O797)*M797</f>
        <v>2.0000000000000004E-2</v>
      </c>
      <c r="T797" s="89">
        <f t="shared" ref="T797" si="3663">SUM(P797:P797)*M797</f>
        <v>0.06</v>
      </c>
      <c r="U797" s="89">
        <f t="shared" ref="U797" si="3664">SUM(Q797:Q797)*M797</f>
        <v>0.12</v>
      </c>
      <c r="V797" s="90">
        <f t="shared" ref="V797" si="3665">SUM(R797:R797)*M797</f>
        <v>0.2</v>
      </c>
      <c r="W797" s="91">
        <f t="shared" si="3638"/>
        <v>0.2</v>
      </c>
      <c r="X797" s="272"/>
      <c r="Y797" s="287"/>
      <c r="Z797" s="287"/>
      <c r="AA797" s="287"/>
      <c r="AB797" s="995"/>
      <c r="AC797" s="290"/>
      <c r="AD797" s="1209"/>
      <c r="AE797" s="51" t="str">
        <f t="shared" ref="AE797" si="3666">+IF(Q798&gt;Q797,"SUPERADA",IF(Q798=Q797,"EQUILIBRADA",IF(Q798&lt;Q797,"PARA MEJORAR")))</f>
        <v>EQUILIBRADA</v>
      </c>
      <c r="AF797" s="79"/>
      <c r="AG797" s="79"/>
      <c r="AH797" s="79"/>
      <c r="AI797" s="1210"/>
      <c r="AJ797" s="97"/>
      <c r="AK797" s="98"/>
      <c r="AL797" s="98"/>
      <c r="AM797" s="98"/>
      <c r="AN797" s="98"/>
      <c r="AO797" s="99"/>
    </row>
    <row r="798" spans="1:41" ht="39.950000000000003" customHeight="1" thickBot="1" x14ac:dyDescent="0.25">
      <c r="A798" s="260"/>
      <c r="B798" s="1198"/>
      <c r="C798" s="1199"/>
      <c r="D798" s="1200"/>
      <c r="E798" s="1229"/>
      <c r="F798" s="1200"/>
      <c r="G798" s="1202"/>
      <c r="H798" s="1230"/>
      <c r="I798" s="1204"/>
      <c r="J798" s="1204"/>
      <c r="K798" s="1205"/>
      <c r="L798" s="1231"/>
      <c r="M798" s="1232"/>
      <c r="N798" s="65" t="s">
        <v>48</v>
      </c>
      <c r="O798" s="66">
        <v>0.1</v>
      </c>
      <c r="P798" s="1208">
        <v>0.3</v>
      </c>
      <c r="Q798" s="67">
        <v>0.6</v>
      </c>
      <c r="R798" s="96">
        <v>0</v>
      </c>
      <c r="S798" s="68">
        <f t="shared" ref="S798" si="3667">SUM(O798:O798)*M797</f>
        <v>2.0000000000000004E-2</v>
      </c>
      <c r="T798" s="69">
        <f t="shared" ref="T798" si="3668">SUM(P798:P798)*M797</f>
        <v>0.06</v>
      </c>
      <c r="U798" s="69">
        <f t="shared" ref="U798" si="3669">SUM(Q798:Q798)*M797</f>
        <v>0.12</v>
      </c>
      <c r="V798" s="70">
        <f t="shared" ref="V798" si="3670">SUM(R798:R798)*M797</f>
        <v>0</v>
      </c>
      <c r="W798" s="71">
        <f t="shared" si="3638"/>
        <v>0.12</v>
      </c>
      <c r="X798" s="272"/>
      <c r="Y798" s="287"/>
      <c r="Z798" s="287"/>
      <c r="AA798" s="287"/>
      <c r="AB798" s="995"/>
      <c r="AC798" s="290"/>
      <c r="AD798" s="1209"/>
      <c r="AE798" s="78"/>
      <c r="AF798" s="79"/>
      <c r="AG798" s="79"/>
      <c r="AH798" s="79"/>
      <c r="AI798" s="1210"/>
      <c r="AJ798" s="97"/>
      <c r="AK798" s="98"/>
      <c r="AL798" s="98"/>
      <c r="AM798" s="98"/>
      <c r="AN798" s="98"/>
      <c r="AO798" s="99"/>
    </row>
    <row r="799" spans="1:41" ht="39.950000000000003" customHeight="1" x14ac:dyDescent="0.2">
      <c r="A799" s="260"/>
      <c r="B799" s="1198"/>
      <c r="C799" s="1199"/>
      <c r="D799" s="1200"/>
      <c r="E799" s="1229"/>
      <c r="F799" s="1200"/>
      <c r="G799" s="1202"/>
      <c r="H799" s="1230"/>
      <c r="I799" s="1204"/>
      <c r="J799" s="1204"/>
      <c r="K799" s="1205"/>
      <c r="L799" s="1231" t="s">
        <v>925</v>
      </c>
      <c r="M799" s="1232">
        <v>0.2</v>
      </c>
      <c r="N799" s="36" t="s">
        <v>42</v>
      </c>
      <c r="O799" s="226">
        <v>0.1</v>
      </c>
      <c r="P799" s="1212">
        <v>0.3</v>
      </c>
      <c r="Q799" s="195">
        <v>0.6</v>
      </c>
      <c r="R799" s="196">
        <v>1</v>
      </c>
      <c r="S799" s="88">
        <f t="shared" ref="S799" si="3671">SUM(O799:O799)*M799</f>
        <v>2.0000000000000004E-2</v>
      </c>
      <c r="T799" s="89">
        <f t="shared" ref="T799" si="3672">SUM(P799:P799)*M799</f>
        <v>0.06</v>
      </c>
      <c r="U799" s="89">
        <f t="shared" ref="U799" si="3673">SUM(Q799:Q799)*M799</f>
        <v>0.12</v>
      </c>
      <c r="V799" s="90">
        <f t="shared" ref="V799" si="3674">SUM(R799:R799)*M799</f>
        <v>0.2</v>
      </c>
      <c r="W799" s="91">
        <f t="shared" si="3638"/>
        <v>0.2</v>
      </c>
      <c r="X799" s="272"/>
      <c r="Y799" s="287"/>
      <c r="Z799" s="287"/>
      <c r="AA799" s="287"/>
      <c r="AB799" s="995"/>
      <c r="AC799" s="290"/>
      <c r="AD799" s="1209"/>
      <c r="AE799" s="51" t="str">
        <f t="shared" ref="AE799" si="3675">+IF(Q800&gt;Q799,"SUPERADA",IF(Q800=Q799,"EQUILIBRADA",IF(Q800&lt;Q799,"PARA MEJORAR")))</f>
        <v>EQUILIBRADA</v>
      </c>
      <c r="AF799" s="79"/>
      <c r="AG799" s="79"/>
      <c r="AH799" s="79"/>
      <c r="AI799" s="1210"/>
      <c r="AJ799" s="97"/>
      <c r="AK799" s="98"/>
      <c r="AL799" s="98"/>
      <c r="AM799" s="98"/>
      <c r="AN799" s="98"/>
      <c r="AO799" s="99"/>
    </row>
    <row r="800" spans="1:41" ht="39.950000000000003" customHeight="1" thickBot="1" x14ac:dyDescent="0.25">
      <c r="A800" s="260"/>
      <c r="B800" s="1198"/>
      <c r="C800" s="1199"/>
      <c r="D800" s="1200"/>
      <c r="E800" s="1229"/>
      <c r="F800" s="1200"/>
      <c r="G800" s="1218"/>
      <c r="H800" s="1233"/>
      <c r="I800" s="1220"/>
      <c r="J800" s="1220"/>
      <c r="K800" s="1205"/>
      <c r="L800" s="1234"/>
      <c r="M800" s="1235"/>
      <c r="N800" s="65" t="s">
        <v>48</v>
      </c>
      <c r="O800" s="106">
        <v>0.1</v>
      </c>
      <c r="P800" s="1236">
        <v>0.3</v>
      </c>
      <c r="Q800" s="107">
        <v>0.6</v>
      </c>
      <c r="R800" s="108">
        <v>0</v>
      </c>
      <c r="S800" s="109">
        <f t="shared" ref="S800" si="3676">SUM(O800:O800)*M799</f>
        <v>2.0000000000000004E-2</v>
      </c>
      <c r="T800" s="110">
        <f t="shared" ref="T800" si="3677">SUM(P800:P800)*M799</f>
        <v>0.06</v>
      </c>
      <c r="U800" s="110">
        <f t="shared" ref="U800" si="3678">SUM(Q800:Q800)*M799</f>
        <v>0.12</v>
      </c>
      <c r="V800" s="111">
        <f t="shared" ref="V800" si="3679">SUM(R800:R800)*M799</f>
        <v>0</v>
      </c>
      <c r="W800" s="112">
        <f t="shared" si="3638"/>
        <v>0.12</v>
      </c>
      <c r="X800" s="326"/>
      <c r="Y800" s="327"/>
      <c r="Z800" s="327"/>
      <c r="AA800" s="327"/>
      <c r="AB800" s="1004"/>
      <c r="AC800" s="290"/>
      <c r="AD800" s="1209"/>
      <c r="AE800" s="78"/>
      <c r="AF800" s="78"/>
      <c r="AG800" s="78"/>
      <c r="AH800" s="79"/>
      <c r="AI800" s="1210"/>
      <c r="AJ800" s="97"/>
      <c r="AK800" s="98"/>
      <c r="AL800" s="98"/>
      <c r="AM800" s="98"/>
      <c r="AN800" s="98"/>
      <c r="AO800" s="99"/>
    </row>
    <row r="801" spans="1:41" ht="39.950000000000003" customHeight="1" x14ac:dyDescent="0.2">
      <c r="A801" s="260"/>
      <c r="B801" s="1198"/>
      <c r="C801" s="1187">
        <v>54</v>
      </c>
      <c r="D801" s="1188" t="s">
        <v>926</v>
      </c>
      <c r="E801" s="1224">
        <v>61</v>
      </c>
      <c r="F801" s="1237" t="s">
        <v>927</v>
      </c>
      <c r="G801" s="1190" t="s">
        <v>928</v>
      </c>
      <c r="H801" s="1225">
        <v>112</v>
      </c>
      <c r="I801" s="1192" t="s">
        <v>929</v>
      </c>
      <c r="J801" s="1192" t="s">
        <v>930</v>
      </c>
      <c r="K801" s="1193">
        <v>0.6</v>
      </c>
      <c r="L801" s="1238" t="s">
        <v>931</v>
      </c>
      <c r="M801" s="1228">
        <v>0.3</v>
      </c>
      <c r="N801" s="36" t="s">
        <v>42</v>
      </c>
      <c r="O801" s="37">
        <v>0.1</v>
      </c>
      <c r="P801" s="39">
        <v>0.3</v>
      </c>
      <c r="Q801" s="38">
        <v>0.6</v>
      </c>
      <c r="R801" s="116">
        <v>1</v>
      </c>
      <c r="S801" s="41">
        <f t="shared" ref="S801" si="3680">SUM(O801:O801)*M801</f>
        <v>0.03</v>
      </c>
      <c r="T801" s="42">
        <f t="shared" ref="T801" si="3681">SUM(P801:P801)*M801</f>
        <v>0.09</v>
      </c>
      <c r="U801" s="42">
        <f t="shared" ref="U801" si="3682">SUM(Q801:Q801)*M801</f>
        <v>0.18</v>
      </c>
      <c r="V801" s="43">
        <f t="shared" ref="V801" si="3683">SUM(R801:R801)*M801</f>
        <v>0.3</v>
      </c>
      <c r="W801" s="44">
        <f t="shared" si="3638"/>
        <v>0.3</v>
      </c>
      <c r="X801" s="313">
        <f>+S802+S804+S806+S808</f>
        <v>0.1</v>
      </c>
      <c r="Y801" s="273">
        <f>+T802+T804+T806+T808</f>
        <v>0.3</v>
      </c>
      <c r="Z801" s="273">
        <f>+U802+U804+U806+U808</f>
        <v>0.6</v>
      </c>
      <c r="AA801" s="273">
        <f>+V802+V804+V806+V808</f>
        <v>0</v>
      </c>
      <c r="AB801" s="980">
        <f>+W802+W804+W806+W808</f>
        <v>0.6</v>
      </c>
      <c r="AC801" s="290"/>
      <c r="AD801" s="1209"/>
      <c r="AE801" s="51" t="str">
        <f t="shared" ref="AE801" si="3684">+IF(Q802&gt;Q801,"SUPERADA",IF(Q802=Q801,"EQUILIBRADA",IF(Q802&lt;Q801,"PARA MEJORAR")))</f>
        <v>EQUILIBRADA</v>
      </c>
      <c r="AF801" s="51" t="str">
        <f>IF(COUNTIF(AE801:AE808,"PARA MEJORAR")&gt;=1,"PARA MEJORAR","BIEN")</f>
        <v>BIEN</v>
      </c>
      <c r="AG801" s="51" t="str">
        <f>IF(COUNTIF(AF801:AF808,"PARA MEJORAR")&gt;=1,"PARA MEJORAR","BIEN")</f>
        <v>BIEN</v>
      </c>
      <c r="AH801" s="79"/>
      <c r="AI801" s="1210"/>
      <c r="AJ801" s="81"/>
      <c r="AK801" s="82"/>
      <c r="AL801" s="82"/>
      <c r="AM801" s="82"/>
      <c r="AN801" s="82"/>
      <c r="AO801" s="83"/>
    </row>
    <row r="802" spans="1:41" ht="39.950000000000003" customHeight="1" thickBot="1" x14ac:dyDescent="0.25">
      <c r="A802" s="260"/>
      <c r="B802" s="1198"/>
      <c r="C802" s="1199"/>
      <c r="D802" s="1200"/>
      <c r="E802" s="1229"/>
      <c r="F802" s="1239"/>
      <c r="G802" s="1202"/>
      <c r="H802" s="1230"/>
      <c r="I802" s="1204"/>
      <c r="J802" s="1204"/>
      <c r="K802" s="1205"/>
      <c r="L802" s="1240"/>
      <c r="M802" s="1232"/>
      <c r="N802" s="65" t="s">
        <v>48</v>
      </c>
      <c r="O802" s="66">
        <v>0.1</v>
      </c>
      <c r="P802" s="1208">
        <v>0.3</v>
      </c>
      <c r="Q802" s="67">
        <v>0.6</v>
      </c>
      <c r="R802" s="96">
        <v>0</v>
      </c>
      <c r="S802" s="68">
        <f t="shared" ref="S802" si="3685">SUM(O802:O802)*M801</f>
        <v>0.03</v>
      </c>
      <c r="T802" s="69">
        <f t="shared" ref="T802" si="3686">SUM(P802:P802)*M801</f>
        <v>0.09</v>
      </c>
      <c r="U802" s="69">
        <f t="shared" ref="U802" si="3687">SUM(Q802:Q802)*M801</f>
        <v>0.18</v>
      </c>
      <c r="V802" s="70">
        <f t="shared" ref="V802" si="3688">SUM(R802:R802)*M801</f>
        <v>0</v>
      </c>
      <c r="W802" s="71">
        <f t="shared" si="3638"/>
        <v>0.18</v>
      </c>
      <c r="X802" s="272"/>
      <c r="Y802" s="287"/>
      <c r="Z802" s="287"/>
      <c r="AA802" s="287"/>
      <c r="AB802" s="995"/>
      <c r="AC802" s="290"/>
      <c r="AD802" s="1209"/>
      <c r="AE802" s="78"/>
      <c r="AF802" s="79"/>
      <c r="AG802" s="79"/>
      <c r="AH802" s="79"/>
      <c r="AI802" s="1210"/>
      <c r="AJ802" s="97"/>
      <c r="AK802" s="98"/>
      <c r="AL802" s="98"/>
      <c r="AM802" s="98"/>
      <c r="AN802" s="98"/>
      <c r="AO802" s="99"/>
    </row>
    <row r="803" spans="1:41" ht="39.950000000000003" customHeight="1" x14ac:dyDescent="0.2">
      <c r="A803" s="260"/>
      <c r="B803" s="1198"/>
      <c r="C803" s="1199"/>
      <c r="D803" s="1200"/>
      <c r="E803" s="1229"/>
      <c r="F803" s="1239"/>
      <c r="G803" s="1202"/>
      <c r="H803" s="1230"/>
      <c r="I803" s="1204"/>
      <c r="J803" s="1204"/>
      <c r="K803" s="1205"/>
      <c r="L803" s="1240" t="s">
        <v>932</v>
      </c>
      <c r="M803" s="1232">
        <v>0.3</v>
      </c>
      <c r="N803" s="36" t="s">
        <v>42</v>
      </c>
      <c r="O803" s="226">
        <v>0.1</v>
      </c>
      <c r="P803" s="1212">
        <v>0.3</v>
      </c>
      <c r="Q803" s="195">
        <v>0.6</v>
      </c>
      <c r="R803" s="196">
        <v>1</v>
      </c>
      <c r="S803" s="88">
        <f t="shared" ref="S803" si="3689">SUM(O803:O803)*M803</f>
        <v>0.03</v>
      </c>
      <c r="T803" s="89">
        <f t="shared" ref="T803" si="3690">SUM(P803:P803)*M803</f>
        <v>0.09</v>
      </c>
      <c r="U803" s="89">
        <f t="shared" ref="U803" si="3691">SUM(Q803:Q803)*M803</f>
        <v>0.18</v>
      </c>
      <c r="V803" s="90">
        <f t="shared" ref="V803" si="3692">SUM(R803:R803)*M803</f>
        <v>0.3</v>
      </c>
      <c r="W803" s="91">
        <f t="shared" si="3638"/>
        <v>0.3</v>
      </c>
      <c r="X803" s="272"/>
      <c r="Y803" s="287"/>
      <c r="Z803" s="287"/>
      <c r="AA803" s="287"/>
      <c r="AB803" s="995"/>
      <c r="AC803" s="290"/>
      <c r="AD803" s="1209"/>
      <c r="AE803" s="51" t="str">
        <f t="shared" ref="AE803" si="3693">+IF(Q804&gt;Q803,"SUPERADA",IF(Q804=Q803,"EQUILIBRADA",IF(Q804&lt;Q803,"PARA MEJORAR")))</f>
        <v>EQUILIBRADA</v>
      </c>
      <c r="AF803" s="79"/>
      <c r="AG803" s="79"/>
      <c r="AH803" s="79"/>
      <c r="AI803" s="1210"/>
      <c r="AJ803" s="97"/>
      <c r="AK803" s="98"/>
      <c r="AL803" s="98"/>
      <c r="AM803" s="98"/>
      <c r="AN803" s="98"/>
      <c r="AO803" s="99"/>
    </row>
    <row r="804" spans="1:41" ht="39.950000000000003" customHeight="1" thickBot="1" x14ac:dyDescent="0.25">
      <c r="A804" s="260"/>
      <c r="B804" s="1198"/>
      <c r="C804" s="1199"/>
      <c r="D804" s="1200"/>
      <c r="E804" s="1229"/>
      <c r="F804" s="1239"/>
      <c r="G804" s="1202"/>
      <c r="H804" s="1230"/>
      <c r="I804" s="1204"/>
      <c r="J804" s="1204"/>
      <c r="K804" s="1205"/>
      <c r="L804" s="1240"/>
      <c r="M804" s="1232"/>
      <c r="N804" s="65" t="s">
        <v>48</v>
      </c>
      <c r="O804" s="66">
        <v>0.1</v>
      </c>
      <c r="P804" s="1208">
        <v>0.3</v>
      </c>
      <c r="Q804" s="67">
        <v>0.6</v>
      </c>
      <c r="R804" s="96">
        <v>0</v>
      </c>
      <c r="S804" s="68">
        <f t="shared" ref="S804" si="3694">SUM(O804:O804)*M803</f>
        <v>0.03</v>
      </c>
      <c r="T804" s="69">
        <f t="shared" ref="T804" si="3695">SUM(P804:P804)*M803</f>
        <v>0.09</v>
      </c>
      <c r="U804" s="69">
        <f t="shared" ref="U804" si="3696">SUM(Q804:Q804)*M803</f>
        <v>0.18</v>
      </c>
      <c r="V804" s="70">
        <f t="shared" ref="V804" si="3697">SUM(R804:R804)*M803</f>
        <v>0</v>
      </c>
      <c r="W804" s="71">
        <f t="shared" si="3638"/>
        <v>0.18</v>
      </c>
      <c r="X804" s="272"/>
      <c r="Y804" s="287"/>
      <c r="Z804" s="287"/>
      <c r="AA804" s="287"/>
      <c r="AB804" s="995"/>
      <c r="AC804" s="290"/>
      <c r="AD804" s="1209"/>
      <c r="AE804" s="78"/>
      <c r="AF804" s="79"/>
      <c r="AG804" s="79"/>
      <c r="AH804" s="79"/>
      <c r="AI804" s="1210"/>
      <c r="AJ804" s="97"/>
      <c r="AK804" s="98"/>
      <c r="AL804" s="98"/>
      <c r="AM804" s="98"/>
      <c r="AN804" s="98"/>
      <c r="AO804" s="99"/>
    </row>
    <row r="805" spans="1:41" ht="39.950000000000003" customHeight="1" x14ac:dyDescent="0.2">
      <c r="A805" s="260"/>
      <c r="B805" s="1198"/>
      <c r="C805" s="1199"/>
      <c r="D805" s="1200"/>
      <c r="E805" s="1229"/>
      <c r="F805" s="1239"/>
      <c r="G805" s="1202"/>
      <c r="H805" s="1230"/>
      <c r="I805" s="1204"/>
      <c r="J805" s="1204"/>
      <c r="K805" s="1205"/>
      <c r="L805" s="1240" t="s">
        <v>933</v>
      </c>
      <c r="M805" s="1232">
        <v>0.1</v>
      </c>
      <c r="N805" s="36" t="s">
        <v>42</v>
      </c>
      <c r="O805" s="226">
        <v>0.1</v>
      </c>
      <c r="P805" s="1212">
        <v>0.3</v>
      </c>
      <c r="Q805" s="195">
        <v>0.6</v>
      </c>
      <c r="R805" s="196">
        <v>1</v>
      </c>
      <c r="S805" s="88">
        <f t="shared" ref="S805" si="3698">SUM(O805:O805)*M805</f>
        <v>1.0000000000000002E-2</v>
      </c>
      <c r="T805" s="89">
        <f t="shared" ref="T805" si="3699">SUM(P805:P805)*M805</f>
        <v>0.03</v>
      </c>
      <c r="U805" s="89">
        <f t="shared" ref="U805" si="3700">SUM(Q805:Q805)*M805</f>
        <v>0.06</v>
      </c>
      <c r="V805" s="90">
        <f t="shared" ref="V805" si="3701">SUM(R805:R805)*M805</f>
        <v>0.1</v>
      </c>
      <c r="W805" s="91">
        <f t="shared" si="3638"/>
        <v>0.1</v>
      </c>
      <c r="X805" s="272"/>
      <c r="Y805" s="287"/>
      <c r="Z805" s="287"/>
      <c r="AA805" s="287"/>
      <c r="AB805" s="995"/>
      <c r="AC805" s="290"/>
      <c r="AD805" s="1209"/>
      <c r="AE805" s="51" t="str">
        <f t="shared" ref="AE805" si="3702">+IF(Q806&gt;Q805,"SUPERADA",IF(Q806=Q805,"EQUILIBRADA",IF(Q806&lt;Q805,"PARA MEJORAR")))</f>
        <v>EQUILIBRADA</v>
      </c>
      <c r="AF805" s="79"/>
      <c r="AG805" s="79"/>
      <c r="AH805" s="79"/>
      <c r="AI805" s="1210"/>
      <c r="AJ805" s="97"/>
      <c r="AK805" s="98"/>
      <c r="AL805" s="98"/>
      <c r="AM805" s="98"/>
      <c r="AN805" s="98"/>
      <c r="AO805" s="99"/>
    </row>
    <row r="806" spans="1:41" ht="39.950000000000003" customHeight="1" thickBot="1" x14ac:dyDescent="0.25">
      <c r="A806" s="260"/>
      <c r="B806" s="1198"/>
      <c r="C806" s="1199"/>
      <c r="D806" s="1200"/>
      <c r="E806" s="1229"/>
      <c r="F806" s="1239"/>
      <c r="G806" s="1202"/>
      <c r="H806" s="1230"/>
      <c r="I806" s="1204"/>
      <c r="J806" s="1204"/>
      <c r="K806" s="1205"/>
      <c r="L806" s="1240"/>
      <c r="M806" s="1232"/>
      <c r="N806" s="65" t="s">
        <v>48</v>
      </c>
      <c r="O806" s="66">
        <v>0.1</v>
      </c>
      <c r="P806" s="1208">
        <v>0.3</v>
      </c>
      <c r="Q806" s="67">
        <v>0.6</v>
      </c>
      <c r="R806" s="96">
        <v>0</v>
      </c>
      <c r="S806" s="68">
        <f t="shared" ref="S806" si="3703">SUM(O806:O806)*M805</f>
        <v>1.0000000000000002E-2</v>
      </c>
      <c r="T806" s="69">
        <f t="shared" ref="T806" si="3704">SUM(P806:P806)*M805</f>
        <v>0.03</v>
      </c>
      <c r="U806" s="69">
        <f t="shared" ref="U806" si="3705">SUM(Q806:Q806)*M805</f>
        <v>0.06</v>
      </c>
      <c r="V806" s="70">
        <f t="shared" ref="V806" si="3706">SUM(R806:R806)*M805</f>
        <v>0</v>
      </c>
      <c r="W806" s="71">
        <f t="shared" si="3638"/>
        <v>0.06</v>
      </c>
      <c r="X806" s="272"/>
      <c r="Y806" s="287"/>
      <c r="Z806" s="287"/>
      <c r="AA806" s="287"/>
      <c r="AB806" s="995"/>
      <c r="AC806" s="290"/>
      <c r="AD806" s="1209"/>
      <c r="AE806" s="78"/>
      <c r="AF806" s="79"/>
      <c r="AG806" s="79"/>
      <c r="AH806" s="79"/>
      <c r="AI806" s="1210"/>
      <c r="AJ806" s="97"/>
      <c r="AK806" s="98"/>
      <c r="AL806" s="98"/>
      <c r="AM806" s="98"/>
      <c r="AN806" s="98"/>
      <c r="AO806" s="99"/>
    </row>
    <row r="807" spans="1:41" ht="39.950000000000003" customHeight="1" x14ac:dyDescent="0.2">
      <c r="A807" s="260"/>
      <c r="B807" s="1198"/>
      <c r="C807" s="1199"/>
      <c r="D807" s="1200"/>
      <c r="E807" s="1229"/>
      <c r="F807" s="1239"/>
      <c r="G807" s="1202"/>
      <c r="H807" s="1230"/>
      <c r="I807" s="1204"/>
      <c r="J807" s="1204"/>
      <c r="K807" s="1205"/>
      <c r="L807" s="1240" t="s">
        <v>934</v>
      </c>
      <c r="M807" s="1232">
        <v>0.3</v>
      </c>
      <c r="N807" s="36" t="s">
        <v>42</v>
      </c>
      <c r="O807" s="226">
        <v>0.1</v>
      </c>
      <c r="P807" s="1212">
        <v>0.3</v>
      </c>
      <c r="Q807" s="195">
        <v>0.6</v>
      </c>
      <c r="R807" s="196">
        <v>1</v>
      </c>
      <c r="S807" s="88">
        <f t="shared" ref="S807" si="3707">SUM(O807:O807)*M807</f>
        <v>0.03</v>
      </c>
      <c r="T807" s="89">
        <f t="shared" ref="T807" si="3708">SUM(P807:P807)*M807</f>
        <v>0.09</v>
      </c>
      <c r="U807" s="89">
        <f t="shared" ref="U807" si="3709">SUM(Q807:Q807)*M807</f>
        <v>0.18</v>
      </c>
      <c r="V807" s="90">
        <f t="shared" ref="V807" si="3710">SUM(R807:R807)*M807</f>
        <v>0.3</v>
      </c>
      <c r="W807" s="91">
        <f t="shared" si="3638"/>
        <v>0.3</v>
      </c>
      <c r="X807" s="272"/>
      <c r="Y807" s="287"/>
      <c r="Z807" s="287"/>
      <c r="AA807" s="287"/>
      <c r="AB807" s="995"/>
      <c r="AC807" s="290"/>
      <c r="AD807" s="1209"/>
      <c r="AE807" s="51" t="str">
        <f t="shared" ref="AE807" si="3711">+IF(Q808&gt;Q807,"SUPERADA",IF(Q808=Q807,"EQUILIBRADA",IF(Q808&lt;Q807,"PARA MEJORAR")))</f>
        <v>EQUILIBRADA</v>
      </c>
      <c r="AF807" s="79"/>
      <c r="AG807" s="79"/>
      <c r="AH807" s="79"/>
      <c r="AI807" s="1210"/>
      <c r="AJ807" s="97"/>
      <c r="AK807" s="98"/>
      <c r="AL807" s="98"/>
      <c r="AM807" s="98"/>
      <c r="AN807" s="98"/>
      <c r="AO807" s="99"/>
    </row>
    <row r="808" spans="1:41" ht="39.950000000000003" customHeight="1" thickBot="1" x14ac:dyDescent="0.25">
      <c r="A808" s="260"/>
      <c r="B808" s="1198"/>
      <c r="C808" s="1199"/>
      <c r="D808" s="1200"/>
      <c r="E808" s="1229"/>
      <c r="F808" s="1239"/>
      <c r="G808" s="1218"/>
      <c r="H808" s="1233"/>
      <c r="I808" s="1220"/>
      <c r="J808" s="1220"/>
      <c r="K808" s="1205"/>
      <c r="L808" s="1241"/>
      <c r="M808" s="1235"/>
      <c r="N808" s="65" t="s">
        <v>48</v>
      </c>
      <c r="O808" s="106">
        <v>0.1</v>
      </c>
      <c r="P808" s="1236">
        <v>0.3</v>
      </c>
      <c r="Q808" s="107">
        <v>0.6</v>
      </c>
      <c r="R808" s="108">
        <v>0</v>
      </c>
      <c r="S808" s="109">
        <f t="shared" ref="S808" si="3712">SUM(O808:O808)*M807</f>
        <v>0.03</v>
      </c>
      <c r="T808" s="110">
        <f t="shared" ref="T808" si="3713">SUM(P808:P808)*M807</f>
        <v>0.09</v>
      </c>
      <c r="U808" s="110">
        <f t="shared" ref="U808" si="3714">SUM(Q808:Q808)*M807</f>
        <v>0.18</v>
      </c>
      <c r="V808" s="111">
        <f t="shared" ref="V808" si="3715">SUM(R808:R808)*M807</f>
        <v>0</v>
      </c>
      <c r="W808" s="112">
        <f t="shared" si="3638"/>
        <v>0.18</v>
      </c>
      <c r="X808" s="326"/>
      <c r="Y808" s="327"/>
      <c r="Z808" s="327"/>
      <c r="AA808" s="327"/>
      <c r="AB808" s="1004"/>
      <c r="AC808" s="290"/>
      <c r="AD808" s="1209"/>
      <c r="AE808" s="78"/>
      <c r="AF808" s="78"/>
      <c r="AG808" s="78"/>
      <c r="AH808" s="79"/>
      <c r="AI808" s="1210"/>
      <c r="AJ808" s="97"/>
      <c r="AK808" s="98"/>
      <c r="AL808" s="98"/>
      <c r="AM808" s="98"/>
      <c r="AN808" s="98"/>
      <c r="AO808" s="99"/>
    </row>
    <row r="809" spans="1:41" ht="39.950000000000003" customHeight="1" x14ac:dyDescent="0.2">
      <c r="A809" s="1242" t="s">
        <v>935</v>
      </c>
      <c r="B809" s="1198"/>
      <c r="C809" s="1187">
        <v>55</v>
      </c>
      <c r="D809" s="1188" t="s">
        <v>936</v>
      </c>
      <c r="E809" s="1224">
        <v>62</v>
      </c>
      <c r="F809" s="1237" t="s">
        <v>937</v>
      </c>
      <c r="G809" s="1190" t="s">
        <v>938</v>
      </c>
      <c r="H809" s="1225">
        <v>113</v>
      </c>
      <c r="I809" s="1192" t="s">
        <v>939</v>
      </c>
      <c r="J809" s="1192" t="s">
        <v>940</v>
      </c>
      <c r="K809" s="1193">
        <v>0.75</v>
      </c>
      <c r="L809" s="1243" t="s">
        <v>941</v>
      </c>
      <c r="M809" s="1228">
        <v>0.3</v>
      </c>
      <c r="N809" s="36" t="s">
        <v>42</v>
      </c>
      <c r="O809" s="37">
        <v>1</v>
      </c>
      <c r="P809" s="39">
        <v>1</v>
      </c>
      <c r="Q809" s="38">
        <v>1</v>
      </c>
      <c r="R809" s="116">
        <v>1</v>
      </c>
      <c r="S809" s="41">
        <f t="shared" ref="S809" si="3716">SUM(O809:O809)*M809</f>
        <v>0.3</v>
      </c>
      <c r="T809" s="42">
        <f t="shared" ref="T809" si="3717">SUM(P809:P809)*M809</f>
        <v>0.3</v>
      </c>
      <c r="U809" s="42">
        <f t="shared" ref="U809" si="3718">SUM(Q809:Q809)*M809</f>
        <v>0.3</v>
      </c>
      <c r="V809" s="43">
        <f t="shared" ref="V809" si="3719">SUM(R809:R809)*M809</f>
        <v>0.3</v>
      </c>
      <c r="W809" s="44">
        <f t="shared" si="3638"/>
        <v>0.3</v>
      </c>
      <c r="X809" s="313">
        <f>+S810+S812+S814</f>
        <v>0.5</v>
      </c>
      <c r="Y809" s="273">
        <f>+T810+T812+T814</f>
        <v>0.75</v>
      </c>
      <c r="Z809" s="273">
        <f>+U810+U812+U814</f>
        <v>0.875</v>
      </c>
      <c r="AA809" s="273">
        <f>+V810+V812+V814</f>
        <v>0</v>
      </c>
      <c r="AB809" s="980">
        <f>+W810+W812+W814</f>
        <v>0.875</v>
      </c>
      <c r="AC809" s="290"/>
      <c r="AD809" s="1196" t="s">
        <v>942</v>
      </c>
      <c r="AE809" s="51" t="str">
        <f t="shared" ref="AE809" si="3720">+IF(Q810&gt;Q809,"SUPERADA",IF(Q810=Q809,"EQUILIBRADA",IF(Q810&lt;Q809,"PARA MEJORAR")))</f>
        <v>EQUILIBRADA</v>
      </c>
      <c r="AF809" s="51" t="str">
        <f>IF(COUNTIF(AE809:AE814,"PARA MEJORAR")&gt;=1,"PARA MEJORAR","BIEN")</f>
        <v>BIEN</v>
      </c>
      <c r="AG809" s="51" t="str">
        <f>IF(COUNTIF(AF809:AF850,"PARA MEJORAR")&gt;=1,"PARA MEJORAR","BIEN")</f>
        <v>PARA MEJORAR</v>
      </c>
      <c r="AH809" s="79"/>
      <c r="AI809" s="1210"/>
      <c r="AJ809" s="81"/>
      <c r="AK809" s="82"/>
      <c r="AL809" s="82"/>
      <c r="AM809" s="82"/>
      <c r="AN809" s="82"/>
      <c r="AO809" s="83"/>
    </row>
    <row r="810" spans="1:41" ht="39.950000000000003" customHeight="1" thickBot="1" x14ac:dyDescent="0.25">
      <c r="A810" s="1244"/>
      <c r="B810" s="1198"/>
      <c r="C810" s="1199"/>
      <c r="D810" s="1200"/>
      <c r="E810" s="1229"/>
      <c r="F810" s="1239"/>
      <c r="G810" s="1202"/>
      <c r="H810" s="1230"/>
      <c r="I810" s="1204"/>
      <c r="J810" s="1204"/>
      <c r="K810" s="1205"/>
      <c r="L810" s="1213"/>
      <c r="M810" s="1232"/>
      <c r="N810" s="65" t="s">
        <v>48</v>
      </c>
      <c r="O810" s="66">
        <v>1</v>
      </c>
      <c r="P810" s="1208">
        <v>1</v>
      </c>
      <c r="Q810" s="67">
        <v>1</v>
      </c>
      <c r="R810" s="96">
        <v>0</v>
      </c>
      <c r="S810" s="68">
        <f t="shared" ref="S810" si="3721">SUM(O810:O810)*M809</f>
        <v>0.3</v>
      </c>
      <c r="T810" s="69">
        <f t="shared" ref="T810" si="3722">SUM(P810:P810)*M809</f>
        <v>0.3</v>
      </c>
      <c r="U810" s="69">
        <f t="shared" ref="U810" si="3723">SUM(Q810:Q810)*M809</f>
        <v>0.3</v>
      </c>
      <c r="V810" s="70">
        <f t="shared" ref="V810" si="3724">SUM(R810:R810)*M809</f>
        <v>0</v>
      </c>
      <c r="W810" s="71">
        <f t="shared" si="3638"/>
        <v>0.3</v>
      </c>
      <c r="X810" s="272"/>
      <c r="Y810" s="287"/>
      <c r="Z810" s="287"/>
      <c r="AA810" s="287"/>
      <c r="AB810" s="995"/>
      <c r="AC810" s="290"/>
      <c r="AD810" s="1209"/>
      <c r="AE810" s="78"/>
      <c r="AF810" s="79"/>
      <c r="AG810" s="79"/>
      <c r="AH810" s="79"/>
      <c r="AI810" s="1210"/>
      <c r="AJ810" s="97"/>
      <c r="AK810" s="98"/>
      <c r="AL810" s="98"/>
      <c r="AM810" s="98"/>
      <c r="AN810" s="98"/>
      <c r="AO810" s="99"/>
    </row>
    <row r="811" spans="1:41" ht="39.950000000000003" customHeight="1" x14ac:dyDescent="0.2">
      <c r="A811" s="1244"/>
      <c r="B811" s="1198"/>
      <c r="C811" s="1199"/>
      <c r="D811" s="1200"/>
      <c r="E811" s="1229"/>
      <c r="F811" s="1239"/>
      <c r="G811" s="1202"/>
      <c r="H811" s="1230"/>
      <c r="I811" s="1204"/>
      <c r="J811" s="1204"/>
      <c r="K811" s="1205"/>
      <c r="L811" s="1211" t="s">
        <v>943</v>
      </c>
      <c r="M811" s="1232">
        <v>0.2</v>
      </c>
      <c r="N811" s="36" t="s">
        <v>42</v>
      </c>
      <c r="O811" s="226">
        <v>0.5</v>
      </c>
      <c r="P811" s="1212">
        <v>1</v>
      </c>
      <c r="Q811" s="195">
        <v>1</v>
      </c>
      <c r="R811" s="196">
        <v>1</v>
      </c>
      <c r="S811" s="88">
        <f t="shared" ref="S811" si="3725">SUM(O811:O811)*M811</f>
        <v>0.1</v>
      </c>
      <c r="T811" s="89">
        <f t="shared" ref="T811" si="3726">SUM(P811:P811)*M811</f>
        <v>0.2</v>
      </c>
      <c r="U811" s="89">
        <f t="shared" ref="U811" si="3727">SUM(Q811:Q811)*M811</f>
        <v>0.2</v>
      </c>
      <c r="V811" s="90">
        <f t="shared" ref="V811" si="3728">SUM(R811:R811)*M811</f>
        <v>0.2</v>
      </c>
      <c r="W811" s="91">
        <f t="shared" si="3638"/>
        <v>0.2</v>
      </c>
      <c r="X811" s="272"/>
      <c r="Y811" s="287"/>
      <c r="Z811" s="287"/>
      <c r="AA811" s="287"/>
      <c r="AB811" s="995"/>
      <c r="AC811" s="290"/>
      <c r="AD811" s="1209"/>
      <c r="AE811" s="51" t="str">
        <f t="shared" ref="AE811" si="3729">+IF(Q812&gt;Q811,"SUPERADA",IF(Q812=Q811,"EQUILIBRADA",IF(Q812&lt;Q811,"PARA MEJORAR")))</f>
        <v>EQUILIBRADA</v>
      </c>
      <c r="AF811" s="79"/>
      <c r="AG811" s="79"/>
      <c r="AH811" s="79"/>
      <c r="AI811" s="1210"/>
      <c r="AJ811" s="97"/>
      <c r="AK811" s="98"/>
      <c r="AL811" s="98"/>
      <c r="AM811" s="98"/>
      <c r="AN811" s="98"/>
      <c r="AO811" s="99"/>
    </row>
    <row r="812" spans="1:41" ht="39.950000000000003" customHeight="1" thickBot="1" x14ac:dyDescent="0.25">
      <c r="A812" s="1244"/>
      <c r="B812" s="1198"/>
      <c r="C812" s="1199"/>
      <c r="D812" s="1200"/>
      <c r="E812" s="1229"/>
      <c r="F812" s="1239"/>
      <c r="G812" s="1202"/>
      <c r="H812" s="1230"/>
      <c r="I812" s="1204"/>
      <c r="J812" s="1204"/>
      <c r="K812" s="1205"/>
      <c r="L812" s="1213"/>
      <c r="M812" s="1232"/>
      <c r="N812" s="65" t="s">
        <v>48</v>
      </c>
      <c r="O812" s="66">
        <v>1</v>
      </c>
      <c r="P812" s="1208">
        <v>1</v>
      </c>
      <c r="Q812" s="67">
        <v>1</v>
      </c>
      <c r="R812" s="96">
        <v>0</v>
      </c>
      <c r="S812" s="68">
        <f t="shared" ref="S812" si="3730">SUM(O812:O812)*M811</f>
        <v>0.2</v>
      </c>
      <c r="T812" s="69">
        <f t="shared" ref="T812" si="3731">SUM(P812:P812)*M811</f>
        <v>0.2</v>
      </c>
      <c r="U812" s="69">
        <f t="shared" ref="U812" si="3732">SUM(Q812:Q812)*M811</f>
        <v>0.2</v>
      </c>
      <c r="V812" s="70">
        <f t="shared" ref="V812" si="3733">SUM(R812:R812)*M811</f>
        <v>0</v>
      </c>
      <c r="W812" s="71">
        <f t="shared" si="3638"/>
        <v>0.2</v>
      </c>
      <c r="X812" s="272"/>
      <c r="Y812" s="287"/>
      <c r="Z812" s="287"/>
      <c r="AA812" s="287"/>
      <c r="AB812" s="995"/>
      <c r="AC812" s="290"/>
      <c r="AD812" s="1209"/>
      <c r="AE812" s="78"/>
      <c r="AF812" s="79"/>
      <c r="AG812" s="79"/>
      <c r="AH812" s="79"/>
      <c r="AI812" s="1210"/>
      <c r="AJ812" s="97"/>
      <c r="AK812" s="98"/>
      <c r="AL812" s="98"/>
      <c r="AM812" s="98"/>
      <c r="AN812" s="98"/>
      <c r="AO812" s="99"/>
    </row>
    <row r="813" spans="1:41" ht="39.950000000000003" customHeight="1" x14ac:dyDescent="0.2">
      <c r="A813" s="1244"/>
      <c r="B813" s="1198"/>
      <c r="C813" s="1199"/>
      <c r="D813" s="1200"/>
      <c r="E813" s="1229"/>
      <c r="F813" s="1239"/>
      <c r="G813" s="1202"/>
      <c r="H813" s="1230"/>
      <c r="I813" s="1204"/>
      <c r="J813" s="1204"/>
      <c r="K813" s="1205"/>
      <c r="L813" s="1211" t="s">
        <v>944</v>
      </c>
      <c r="M813" s="1232">
        <v>0.5</v>
      </c>
      <c r="N813" s="36" t="s">
        <v>42</v>
      </c>
      <c r="O813" s="226">
        <v>0</v>
      </c>
      <c r="P813" s="1212">
        <v>0.5</v>
      </c>
      <c r="Q813" s="195">
        <v>0.75</v>
      </c>
      <c r="R813" s="196">
        <v>1</v>
      </c>
      <c r="S813" s="88">
        <f t="shared" ref="S813" si="3734">SUM(O813:O813)*M813</f>
        <v>0</v>
      </c>
      <c r="T813" s="89">
        <f t="shared" ref="T813" si="3735">SUM(P813:P813)*M813</f>
        <v>0.25</v>
      </c>
      <c r="U813" s="89">
        <f t="shared" ref="U813" si="3736">SUM(Q813:Q813)*M813</f>
        <v>0.375</v>
      </c>
      <c r="V813" s="90">
        <f t="shared" ref="V813" si="3737">SUM(R813:R813)*M813</f>
        <v>0.5</v>
      </c>
      <c r="W813" s="91">
        <f t="shared" si="3638"/>
        <v>0.5</v>
      </c>
      <c r="X813" s="272"/>
      <c r="Y813" s="287"/>
      <c r="Z813" s="287"/>
      <c r="AA813" s="287"/>
      <c r="AB813" s="995"/>
      <c r="AC813" s="290"/>
      <c r="AD813" s="1209"/>
      <c r="AE813" s="51" t="str">
        <f t="shared" ref="AE813" si="3738">+IF(Q814&gt;Q813,"SUPERADA",IF(Q814=Q813,"EQUILIBRADA",IF(Q814&lt;Q813,"PARA MEJORAR")))</f>
        <v>EQUILIBRADA</v>
      </c>
      <c r="AF813" s="79"/>
      <c r="AG813" s="79"/>
      <c r="AH813" s="79"/>
      <c r="AI813" s="1210"/>
      <c r="AJ813" s="97"/>
      <c r="AK813" s="98"/>
      <c r="AL813" s="98"/>
      <c r="AM813" s="98"/>
      <c r="AN813" s="98"/>
      <c r="AO813" s="99"/>
    </row>
    <row r="814" spans="1:41" ht="39.950000000000003" customHeight="1" thickBot="1" x14ac:dyDescent="0.25">
      <c r="A814" s="1244"/>
      <c r="B814" s="1198"/>
      <c r="C814" s="1199"/>
      <c r="D814" s="1200"/>
      <c r="E814" s="1229"/>
      <c r="F814" s="1239"/>
      <c r="G814" s="1218"/>
      <c r="H814" s="1233"/>
      <c r="I814" s="1220"/>
      <c r="J814" s="1220"/>
      <c r="K814" s="1221"/>
      <c r="L814" s="1245"/>
      <c r="M814" s="1235"/>
      <c r="N814" s="65" t="s">
        <v>48</v>
      </c>
      <c r="O814" s="106">
        <v>0</v>
      </c>
      <c r="P814" s="1236">
        <v>0.5</v>
      </c>
      <c r="Q814" s="107">
        <v>0.75</v>
      </c>
      <c r="R814" s="108">
        <v>0</v>
      </c>
      <c r="S814" s="109">
        <f t="shared" ref="S814" si="3739">SUM(O814:O814)*M813</f>
        <v>0</v>
      </c>
      <c r="T814" s="110">
        <f t="shared" ref="T814" si="3740">SUM(P814:P814)*M813</f>
        <v>0.25</v>
      </c>
      <c r="U814" s="110">
        <f t="shared" ref="U814" si="3741">SUM(Q814:Q814)*M813</f>
        <v>0.375</v>
      </c>
      <c r="V814" s="111">
        <f t="shared" ref="V814" si="3742">SUM(R814:R814)*M813</f>
        <v>0</v>
      </c>
      <c r="W814" s="112">
        <f t="shared" si="3638"/>
        <v>0.375</v>
      </c>
      <c r="X814" s="326"/>
      <c r="Y814" s="327"/>
      <c r="Z814" s="327"/>
      <c r="AA814" s="327"/>
      <c r="AB814" s="1004"/>
      <c r="AC814" s="290"/>
      <c r="AD814" s="1246"/>
      <c r="AE814" s="78"/>
      <c r="AF814" s="78"/>
      <c r="AG814" s="79"/>
      <c r="AH814" s="79"/>
      <c r="AI814" s="1210"/>
      <c r="AJ814" s="97"/>
      <c r="AK814" s="98"/>
      <c r="AL814" s="98"/>
      <c r="AM814" s="98"/>
      <c r="AN814" s="98"/>
      <c r="AO814" s="99"/>
    </row>
    <row r="815" spans="1:41" ht="39.950000000000003" customHeight="1" x14ac:dyDescent="0.2">
      <c r="A815" s="1244"/>
      <c r="B815" s="1198"/>
      <c r="C815" s="1199"/>
      <c r="D815" s="1200"/>
      <c r="E815" s="1229"/>
      <c r="F815" s="1239"/>
      <c r="G815" s="1190" t="s">
        <v>945</v>
      </c>
      <c r="H815" s="1225">
        <v>114</v>
      </c>
      <c r="I815" s="1192" t="s">
        <v>946</v>
      </c>
      <c r="J815" s="1192" t="s">
        <v>947</v>
      </c>
      <c r="K815" s="1226">
        <v>0.5</v>
      </c>
      <c r="L815" s="1247" t="s">
        <v>948</v>
      </c>
      <c r="M815" s="1228">
        <v>0.4</v>
      </c>
      <c r="N815" s="36" t="s">
        <v>42</v>
      </c>
      <c r="O815" s="37">
        <v>0.25</v>
      </c>
      <c r="P815" s="39">
        <v>0.5</v>
      </c>
      <c r="Q815" s="38">
        <v>0.75</v>
      </c>
      <c r="R815" s="116">
        <v>1</v>
      </c>
      <c r="S815" s="41">
        <f t="shared" ref="S815" si="3743">SUM(O815:O815)*M815</f>
        <v>0.1</v>
      </c>
      <c r="T815" s="42">
        <f t="shared" ref="T815" si="3744">SUM(P815:P815)*M815</f>
        <v>0.2</v>
      </c>
      <c r="U815" s="42">
        <f t="shared" ref="U815" si="3745">SUM(Q815:Q815)*M815</f>
        <v>0.30000000000000004</v>
      </c>
      <c r="V815" s="43">
        <f t="shared" ref="V815" si="3746">SUM(R815:R815)*M815</f>
        <v>0.4</v>
      </c>
      <c r="W815" s="44">
        <f t="shared" si="3638"/>
        <v>0.4</v>
      </c>
      <c r="X815" s="313">
        <f>+S816+S818+S820+S822</f>
        <v>0.25</v>
      </c>
      <c r="Y815" s="273">
        <f>+T816+T818+T820+T822</f>
        <v>0.5</v>
      </c>
      <c r="Z815" s="273">
        <f>+U816+U818+U820+U822</f>
        <v>0.8</v>
      </c>
      <c r="AA815" s="273">
        <f>+V816+V818+V820+V822</f>
        <v>0</v>
      </c>
      <c r="AB815" s="980">
        <f>+W816+W818+W820+W822</f>
        <v>0.8</v>
      </c>
      <c r="AC815" s="290"/>
      <c r="AD815" s="1196" t="s">
        <v>678</v>
      </c>
      <c r="AE815" s="51" t="str">
        <f t="shared" ref="AE815" si="3747">+IF(Q816&gt;Q815,"SUPERADA",IF(Q816=Q815,"EQUILIBRADA",IF(Q816&lt;Q815,"PARA MEJORAR")))</f>
        <v>EQUILIBRADA</v>
      </c>
      <c r="AF815" s="51" t="str">
        <f>IF(COUNTIF(AE815:AE822,"PARA MEJORAR")&gt;=1,"PARA MEJORAR","BIEN")</f>
        <v>BIEN</v>
      </c>
      <c r="AG815" s="79"/>
      <c r="AH815" s="79"/>
      <c r="AI815" s="1210"/>
      <c r="AJ815" s="81"/>
      <c r="AK815" s="82"/>
      <c r="AL815" s="82"/>
      <c r="AM815" s="82"/>
      <c r="AN815" s="82"/>
      <c r="AO815" s="83"/>
    </row>
    <row r="816" spans="1:41" ht="39.950000000000003" customHeight="1" thickBot="1" x14ac:dyDescent="0.25">
      <c r="A816" s="1244"/>
      <c r="B816" s="1198"/>
      <c r="C816" s="1199"/>
      <c r="D816" s="1200"/>
      <c r="E816" s="1229"/>
      <c r="F816" s="1239"/>
      <c r="G816" s="1202"/>
      <c r="H816" s="1230"/>
      <c r="I816" s="1204"/>
      <c r="J816" s="1204"/>
      <c r="K816" s="1205"/>
      <c r="L816" s="1248"/>
      <c r="M816" s="1232"/>
      <c r="N816" s="65" t="s">
        <v>48</v>
      </c>
      <c r="O816" s="66">
        <v>0.25</v>
      </c>
      <c r="P816" s="1208">
        <v>0.5</v>
      </c>
      <c r="Q816" s="67">
        <v>0.75</v>
      </c>
      <c r="R816" s="96">
        <v>0</v>
      </c>
      <c r="S816" s="68">
        <f t="shared" ref="S816" si="3748">SUM(O816:O816)*M815</f>
        <v>0.1</v>
      </c>
      <c r="T816" s="69">
        <f t="shared" ref="T816" si="3749">SUM(P816:P816)*M815</f>
        <v>0.2</v>
      </c>
      <c r="U816" s="69">
        <f t="shared" ref="U816" si="3750">SUM(Q816:Q816)*M815</f>
        <v>0.30000000000000004</v>
      </c>
      <c r="V816" s="70">
        <f t="shared" ref="V816" si="3751">SUM(R816:R816)*M815</f>
        <v>0</v>
      </c>
      <c r="W816" s="71">
        <f t="shared" si="3638"/>
        <v>0.30000000000000004</v>
      </c>
      <c r="X816" s="272"/>
      <c r="Y816" s="287"/>
      <c r="Z816" s="287"/>
      <c r="AA816" s="287"/>
      <c r="AB816" s="995"/>
      <c r="AC816" s="290"/>
      <c r="AD816" s="1209"/>
      <c r="AE816" s="78"/>
      <c r="AF816" s="79"/>
      <c r="AG816" s="79"/>
      <c r="AH816" s="79"/>
      <c r="AI816" s="1210"/>
      <c r="AJ816" s="97"/>
      <c r="AK816" s="98"/>
      <c r="AL816" s="98"/>
      <c r="AM816" s="98"/>
      <c r="AN816" s="98"/>
      <c r="AO816" s="99"/>
    </row>
    <row r="817" spans="1:41" ht="39.950000000000003" customHeight="1" x14ac:dyDescent="0.2">
      <c r="A817" s="1244"/>
      <c r="B817" s="1198"/>
      <c r="C817" s="1199"/>
      <c r="D817" s="1200"/>
      <c r="E817" s="1229"/>
      <c r="F817" s="1239"/>
      <c r="G817" s="1202"/>
      <c r="H817" s="1230"/>
      <c r="I817" s="1204"/>
      <c r="J817" s="1204"/>
      <c r="K817" s="1205"/>
      <c r="L817" s="1248" t="s">
        <v>949</v>
      </c>
      <c r="M817" s="1249">
        <v>0.2</v>
      </c>
      <c r="N817" s="36" t="s">
        <v>42</v>
      </c>
      <c r="O817" s="226">
        <v>0.25</v>
      </c>
      <c r="P817" s="1212">
        <v>0.5</v>
      </c>
      <c r="Q817" s="195">
        <v>0.75</v>
      </c>
      <c r="R817" s="196">
        <v>1</v>
      </c>
      <c r="S817" s="88">
        <f t="shared" ref="S817" si="3752">SUM(O817:O817)*M817</f>
        <v>0.05</v>
      </c>
      <c r="T817" s="89">
        <f t="shared" ref="T817" si="3753">SUM(P817:P817)*M817</f>
        <v>0.1</v>
      </c>
      <c r="U817" s="89">
        <f t="shared" ref="U817" si="3754">SUM(Q817:Q817)*M817</f>
        <v>0.15000000000000002</v>
      </c>
      <c r="V817" s="90">
        <f t="shared" ref="V817" si="3755">SUM(R817:R817)*M817</f>
        <v>0.2</v>
      </c>
      <c r="W817" s="91">
        <f t="shared" si="3638"/>
        <v>0.2</v>
      </c>
      <c r="X817" s="272"/>
      <c r="Y817" s="287"/>
      <c r="Z817" s="287"/>
      <c r="AA817" s="287"/>
      <c r="AB817" s="995"/>
      <c r="AC817" s="290"/>
      <c r="AD817" s="1209"/>
      <c r="AE817" s="51" t="str">
        <f t="shared" ref="AE817" si="3756">+IF(Q818&gt;Q817,"SUPERADA",IF(Q818=Q817,"EQUILIBRADA",IF(Q818&lt;Q817,"PARA MEJORAR")))</f>
        <v>EQUILIBRADA</v>
      </c>
      <c r="AF817" s="79"/>
      <c r="AG817" s="79"/>
      <c r="AH817" s="79"/>
      <c r="AI817" s="1210"/>
      <c r="AJ817" s="97"/>
      <c r="AK817" s="98"/>
      <c r="AL817" s="98"/>
      <c r="AM817" s="98"/>
      <c r="AN817" s="98"/>
      <c r="AO817" s="99"/>
    </row>
    <row r="818" spans="1:41" ht="39.950000000000003" customHeight="1" thickBot="1" x14ac:dyDescent="0.25">
      <c r="A818" s="1244"/>
      <c r="B818" s="1198"/>
      <c r="C818" s="1199"/>
      <c r="D818" s="1200"/>
      <c r="E818" s="1229"/>
      <c r="F818" s="1239"/>
      <c r="G818" s="1202"/>
      <c r="H818" s="1230"/>
      <c r="I818" s="1204"/>
      <c r="J818" s="1204"/>
      <c r="K818" s="1205"/>
      <c r="L818" s="1248"/>
      <c r="M818" s="1250"/>
      <c r="N818" s="65" t="s">
        <v>48</v>
      </c>
      <c r="O818" s="66">
        <v>0.25</v>
      </c>
      <c r="P818" s="1208">
        <v>0.5</v>
      </c>
      <c r="Q818" s="67">
        <v>0.75</v>
      </c>
      <c r="R818" s="96">
        <v>0</v>
      </c>
      <c r="S818" s="68">
        <f t="shared" ref="S818" si="3757">SUM(O818:O818)*M817</f>
        <v>0.05</v>
      </c>
      <c r="T818" s="69">
        <f t="shared" ref="T818" si="3758">SUM(P818:P818)*M817</f>
        <v>0.1</v>
      </c>
      <c r="U818" s="69">
        <f t="shared" ref="U818" si="3759">SUM(Q818:Q818)*M817</f>
        <v>0.15000000000000002</v>
      </c>
      <c r="V818" s="70">
        <f t="shared" ref="V818" si="3760">SUM(R818:R818)*M817</f>
        <v>0</v>
      </c>
      <c r="W818" s="71">
        <f t="shared" si="3638"/>
        <v>0.15000000000000002</v>
      </c>
      <c r="X818" s="272"/>
      <c r="Y818" s="287"/>
      <c r="Z818" s="287"/>
      <c r="AA818" s="287"/>
      <c r="AB818" s="995"/>
      <c r="AC818" s="290"/>
      <c r="AD818" s="1209"/>
      <c r="AE818" s="78"/>
      <c r="AF818" s="79"/>
      <c r="AG818" s="79"/>
      <c r="AH818" s="79"/>
      <c r="AI818" s="1210"/>
      <c r="AJ818" s="97"/>
      <c r="AK818" s="98"/>
      <c r="AL818" s="98"/>
      <c r="AM818" s="98"/>
      <c r="AN818" s="98"/>
      <c r="AO818" s="99"/>
    </row>
    <row r="819" spans="1:41" ht="39.950000000000003" customHeight="1" x14ac:dyDescent="0.2">
      <c r="A819" s="1244"/>
      <c r="B819" s="1198"/>
      <c r="C819" s="1199"/>
      <c r="D819" s="1200"/>
      <c r="E819" s="1229"/>
      <c r="F819" s="1239"/>
      <c r="G819" s="1202"/>
      <c r="H819" s="1230"/>
      <c r="I819" s="1204"/>
      <c r="J819" s="1204"/>
      <c r="K819" s="1205"/>
      <c r="L819" s="1248" t="s">
        <v>950</v>
      </c>
      <c r="M819" s="1232">
        <v>0.2</v>
      </c>
      <c r="N819" s="36" t="s">
        <v>42</v>
      </c>
      <c r="O819" s="226">
        <v>0.25</v>
      </c>
      <c r="P819" s="1212">
        <v>0.5</v>
      </c>
      <c r="Q819" s="195">
        <v>0.75</v>
      </c>
      <c r="R819" s="196">
        <v>1</v>
      </c>
      <c r="S819" s="88">
        <f t="shared" ref="S819" si="3761">SUM(O819:O819)*M819</f>
        <v>0.05</v>
      </c>
      <c r="T819" s="89">
        <f t="shared" ref="T819" si="3762">SUM(P819:P819)*M819</f>
        <v>0.1</v>
      </c>
      <c r="U819" s="89">
        <f t="shared" ref="U819" si="3763">SUM(Q819:Q819)*M819</f>
        <v>0.15000000000000002</v>
      </c>
      <c r="V819" s="90">
        <f t="shared" ref="V819" si="3764">SUM(R819:R819)*M819</f>
        <v>0.2</v>
      </c>
      <c r="W819" s="91">
        <f t="shared" si="3638"/>
        <v>0.2</v>
      </c>
      <c r="X819" s="272"/>
      <c r="Y819" s="287"/>
      <c r="Z819" s="287"/>
      <c r="AA819" s="287"/>
      <c r="AB819" s="995"/>
      <c r="AC819" s="290"/>
      <c r="AD819" s="1209"/>
      <c r="AE819" s="51" t="str">
        <f t="shared" ref="AE819" si="3765">+IF(Q820&gt;Q819,"SUPERADA",IF(Q820=Q819,"EQUILIBRADA",IF(Q820&lt;Q819,"PARA MEJORAR")))</f>
        <v>EQUILIBRADA</v>
      </c>
      <c r="AF819" s="79"/>
      <c r="AG819" s="79"/>
      <c r="AH819" s="79"/>
      <c r="AI819" s="1210"/>
      <c r="AJ819" s="97"/>
      <c r="AK819" s="98"/>
      <c r="AL819" s="98"/>
      <c r="AM819" s="98"/>
      <c r="AN819" s="98"/>
      <c r="AO819" s="99"/>
    </row>
    <row r="820" spans="1:41" ht="39.950000000000003" customHeight="1" thickBot="1" x14ac:dyDescent="0.25">
      <c r="A820" s="1244"/>
      <c r="B820" s="1198"/>
      <c r="C820" s="1199"/>
      <c r="D820" s="1200"/>
      <c r="E820" s="1229"/>
      <c r="F820" s="1239"/>
      <c r="G820" s="1202"/>
      <c r="H820" s="1230"/>
      <c r="I820" s="1204"/>
      <c r="J820" s="1204"/>
      <c r="K820" s="1205"/>
      <c r="L820" s="1248"/>
      <c r="M820" s="1232"/>
      <c r="N820" s="65" t="s">
        <v>48</v>
      </c>
      <c r="O820" s="66">
        <v>0.25</v>
      </c>
      <c r="P820" s="1208">
        <v>0.5</v>
      </c>
      <c r="Q820" s="67">
        <v>0.75</v>
      </c>
      <c r="R820" s="96">
        <v>0</v>
      </c>
      <c r="S820" s="68">
        <f t="shared" ref="S820" si="3766">SUM(O820:O820)*M819</f>
        <v>0.05</v>
      </c>
      <c r="T820" s="69">
        <f t="shared" ref="T820" si="3767">SUM(P820:P820)*M819</f>
        <v>0.1</v>
      </c>
      <c r="U820" s="69">
        <f t="shared" ref="U820" si="3768">SUM(Q820:Q820)*M819</f>
        <v>0.15000000000000002</v>
      </c>
      <c r="V820" s="70">
        <f t="shared" ref="V820" si="3769">SUM(R820:R820)*M819</f>
        <v>0</v>
      </c>
      <c r="W820" s="71">
        <f t="shared" si="3638"/>
        <v>0.15000000000000002</v>
      </c>
      <c r="X820" s="272"/>
      <c r="Y820" s="287"/>
      <c r="Z820" s="287"/>
      <c r="AA820" s="287"/>
      <c r="AB820" s="995"/>
      <c r="AC820" s="290"/>
      <c r="AD820" s="1209"/>
      <c r="AE820" s="78"/>
      <c r="AF820" s="79"/>
      <c r="AG820" s="79"/>
      <c r="AH820" s="79"/>
      <c r="AI820" s="1210"/>
      <c r="AJ820" s="97"/>
      <c r="AK820" s="98"/>
      <c r="AL820" s="98"/>
      <c r="AM820" s="98"/>
      <c r="AN820" s="98"/>
      <c r="AO820" s="99"/>
    </row>
    <row r="821" spans="1:41" ht="39.950000000000003" customHeight="1" x14ac:dyDescent="0.2">
      <c r="A821" s="1244"/>
      <c r="B821" s="1198"/>
      <c r="C821" s="1199"/>
      <c r="D821" s="1200"/>
      <c r="E821" s="1229"/>
      <c r="F821" s="1239"/>
      <c r="G821" s="1202"/>
      <c r="H821" s="1230"/>
      <c r="I821" s="1204"/>
      <c r="J821" s="1204"/>
      <c r="K821" s="1205"/>
      <c r="L821" s="1248" t="s">
        <v>951</v>
      </c>
      <c r="M821" s="1232">
        <v>0.2</v>
      </c>
      <c r="N821" s="36" t="s">
        <v>42</v>
      </c>
      <c r="O821" s="226">
        <v>0.25</v>
      </c>
      <c r="P821" s="1212">
        <v>0.5</v>
      </c>
      <c r="Q821" s="195">
        <v>0.75</v>
      </c>
      <c r="R821" s="196">
        <v>1</v>
      </c>
      <c r="S821" s="88">
        <f t="shared" ref="S821" si="3770">SUM(O821:O821)*M821</f>
        <v>0.05</v>
      </c>
      <c r="T821" s="89">
        <f t="shared" ref="T821" si="3771">SUM(P821:P821)*M821</f>
        <v>0.1</v>
      </c>
      <c r="U821" s="89">
        <f t="shared" ref="U821" si="3772">SUM(Q821:Q821)*M821</f>
        <v>0.15000000000000002</v>
      </c>
      <c r="V821" s="90">
        <f t="shared" ref="V821" si="3773">SUM(R821:R821)*M821</f>
        <v>0.2</v>
      </c>
      <c r="W821" s="91">
        <f t="shared" si="3638"/>
        <v>0.2</v>
      </c>
      <c r="X821" s="272"/>
      <c r="Y821" s="287"/>
      <c r="Z821" s="287"/>
      <c r="AA821" s="287"/>
      <c r="AB821" s="995"/>
      <c r="AC821" s="290"/>
      <c r="AD821" s="1209"/>
      <c r="AE821" s="51" t="str">
        <f t="shared" ref="AE821" si="3774">+IF(Q822&gt;Q821,"SUPERADA",IF(Q822=Q821,"EQUILIBRADA",IF(Q822&lt;Q821,"PARA MEJORAR")))</f>
        <v>SUPERADA</v>
      </c>
      <c r="AF821" s="79"/>
      <c r="AG821" s="79"/>
      <c r="AH821" s="79"/>
      <c r="AI821" s="1210"/>
      <c r="AJ821" s="97"/>
      <c r="AK821" s="98"/>
      <c r="AL821" s="98"/>
      <c r="AM821" s="98"/>
      <c r="AN821" s="98"/>
      <c r="AO821" s="99"/>
    </row>
    <row r="822" spans="1:41" ht="39.950000000000003" customHeight="1" thickBot="1" x14ac:dyDescent="0.25">
      <c r="A822" s="1244"/>
      <c r="B822" s="1198"/>
      <c r="C822" s="1199"/>
      <c r="D822" s="1200"/>
      <c r="E822" s="1229"/>
      <c r="F822" s="1239"/>
      <c r="G822" s="1218"/>
      <c r="H822" s="1233"/>
      <c r="I822" s="1220"/>
      <c r="J822" s="1220"/>
      <c r="K822" s="1221"/>
      <c r="L822" s="1251"/>
      <c r="M822" s="1235"/>
      <c r="N822" s="65" t="s">
        <v>48</v>
      </c>
      <c r="O822" s="106">
        <v>0.25</v>
      </c>
      <c r="P822" s="1236">
        <v>0.5</v>
      </c>
      <c r="Q822" s="107">
        <v>1</v>
      </c>
      <c r="R822" s="108">
        <v>0</v>
      </c>
      <c r="S822" s="109">
        <f t="shared" ref="S822" si="3775">SUM(O822:O822)*M821</f>
        <v>0.05</v>
      </c>
      <c r="T822" s="110">
        <f t="shared" ref="T822" si="3776">SUM(P822:P822)*M821</f>
        <v>0.1</v>
      </c>
      <c r="U822" s="110">
        <f t="shared" ref="U822" si="3777">SUM(Q822:Q822)*M821</f>
        <v>0.2</v>
      </c>
      <c r="V822" s="111">
        <f t="shared" ref="V822" si="3778">SUM(R822:R822)*M821</f>
        <v>0</v>
      </c>
      <c r="W822" s="112">
        <f t="shared" si="3638"/>
        <v>0.2</v>
      </c>
      <c r="X822" s="326"/>
      <c r="Y822" s="327"/>
      <c r="Z822" s="327"/>
      <c r="AA822" s="327"/>
      <c r="AB822" s="1004"/>
      <c r="AC822" s="290"/>
      <c r="AD822" s="1246"/>
      <c r="AE822" s="78"/>
      <c r="AF822" s="78"/>
      <c r="AG822" s="79"/>
      <c r="AH822" s="79"/>
      <c r="AI822" s="1210"/>
      <c r="AJ822" s="97"/>
      <c r="AK822" s="98"/>
      <c r="AL822" s="98"/>
      <c r="AM822" s="98"/>
      <c r="AN822" s="98"/>
      <c r="AO822" s="99"/>
    </row>
    <row r="823" spans="1:41" ht="39.950000000000003" customHeight="1" x14ac:dyDescent="0.2">
      <c r="A823" s="1244"/>
      <c r="B823" s="1198"/>
      <c r="C823" s="1199"/>
      <c r="D823" s="1200"/>
      <c r="E823" s="1229"/>
      <c r="F823" s="1239"/>
      <c r="G823" s="1190" t="s">
        <v>952</v>
      </c>
      <c r="H823" s="1225">
        <v>115</v>
      </c>
      <c r="I823" s="1192" t="s">
        <v>953</v>
      </c>
      <c r="J823" s="1192" t="s">
        <v>954</v>
      </c>
      <c r="K823" s="1226">
        <v>0.5</v>
      </c>
      <c r="L823" s="1247" t="s">
        <v>955</v>
      </c>
      <c r="M823" s="1228">
        <v>0.3</v>
      </c>
      <c r="N823" s="36" t="s">
        <v>42</v>
      </c>
      <c r="O823" s="37">
        <v>1</v>
      </c>
      <c r="P823" s="39">
        <v>1</v>
      </c>
      <c r="Q823" s="38">
        <v>1</v>
      </c>
      <c r="R823" s="116">
        <v>1</v>
      </c>
      <c r="S823" s="41">
        <f t="shared" ref="S823" si="3779">SUM(O823:O823)*M823</f>
        <v>0.3</v>
      </c>
      <c r="T823" s="42">
        <f t="shared" ref="T823" si="3780">SUM(P823:P823)*M823</f>
        <v>0.3</v>
      </c>
      <c r="U823" s="42">
        <f t="shared" ref="U823" si="3781">SUM(Q823:Q823)*M823</f>
        <v>0.3</v>
      </c>
      <c r="V823" s="43">
        <f t="shared" ref="V823" si="3782">SUM(R823:R823)*M823</f>
        <v>0.3</v>
      </c>
      <c r="W823" s="44">
        <f t="shared" si="3638"/>
        <v>0.3</v>
      </c>
      <c r="X823" s="313">
        <f>+S824+S826+S828</f>
        <v>0.3</v>
      </c>
      <c r="Y823" s="273">
        <f>+T824+T826+T828</f>
        <v>0.4</v>
      </c>
      <c r="Z823" s="273">
        <f>+U824+U826+U828</f>
        <v>0.4</v>
      </c>
      <c r="AA823" s="273">
        <f>+V824+V826+V828</f>
        <v>0</v>
      </c>
      <c r="AB823" s="980">
        <f>+W824+W826+W828</f>
        <v>0.4</v>
      </c>
      <c r="AC823" s="290"/>
      <c r="AD823" s="1209" t="s">
        <v>942</v>
      </c>
      <c r="AE823" s="51" t="str">
        <f t="shared" ref="AE823" si="3783">+IF(Q824&gt;Q823,"SUPERADA",IF(Q824=Q823,"EQUILIBRADA",IF(Q824&lt;Q823,"PARA MEJORAR")))</f>
        <v>EQUILIBRADA</v>
      </c>
      <c r="AF823" s="51" t="str">
        <f>IF(COUNTIF(AE823:AE828,"PARA MEJORAR")&gt;=1,"PARA MEJORAR","BIEN")</f>
        <v>PARA MEJORAR</v>
      </c>
      <c r="AG823" s="79"/>
      <c r="AH823" s="79"/>
      <c r="AI823" s="1210"/>
      <c r="AJ823" s="81"/>
      <c r="AK823" s="82"/>
      <c r="AL823" s="82"/>
      <c r="AM823" s="82"/>
      <c r="AN823" s="82"/>
      <c r="AO823" s="83"/>
    </row>
    <row r="824" spans="1:41" ht="39.950000000000003" customHeight="1" thickBot="1" x14ac:dyDescent="0.25">
      <c r="A824" s="1244"/>
      <c r="B824" s="1198"/>
      <c r="C824" s="1199"/>
      <c r="D824" s="1200"/>
      <c r="E824" s="1229"/>
      <c r="F824" s="1239"/>
      <c r="G824" s="1202"/>
      <c r="H824" s="1230"/>
      <c r="I824" s="1204"/>
      <c r="J824" s="1204"/>
      <c r="K824" s="1205"/>
      <c r="L824" s="1248"/>
      <c r="M824" s="1232"/>
      <c r="N824" s="65" t="s">
        <v>48</v>
      </c>
      <c r="O824" s="66">
        <v>1</v>
      </c>
      <c r="P824" s="1208">
        <v>1</v>
      </c>
      <c r="Q824" s="67">
        <v>1</v>
      </c>
      <c r="R824" s="96">
        <v>0</v>
      </c>
      <c r="S824" s="68">
        <f t="shared" ref="S824" si="3784">SUM(O824:O824)*M823</f>
        <v>0.3</v>
      </c>
      <c r="T824" s="69">
        <f t="shared" ref="T824" si="3785">SUM(P824:P824)*M823</f>
        <v>0.3</v>
      </c>
      <c r="U824" s="69">
        <f t="shared" ref="U824" si="3786">SUM(Q824:Q824)*M823</f>
        <v>0.3</v>
      </c>
      <c r="V824" s="70">
        <f t="shared" ref="V824" si="3787">SUM(R824:R824)*M823</f>
        <v>0</v>
      </c>
      <c r="W824" s="71">
        <f t="shared" si="3638"/>
        <v>0.3</v>
      </c>
      <c r="X824" s="272"/>
      <c r="Y824" s="287"/>
      <c r="Z824" s="287"/>
      <c r="AA824" s="287"/>
      <c r="AB824" s="995"/>
      <c r="AC824" s="290"/>
      <c r="AD824" s="1209"/>
      <c r="AE824" s="78"/>
      <c r="AF824" s="79"/>
      <c r="AG824" s="79"/>
      <c r="AH824" s="79"/>
      <c r="AI824" s="1210"/>
      <c r="AJ824" s="97"/>
      <c r="AK824" s="98"/>
      <c r="AL824" s="98"/>
      <c r="AM824" s="98"/>
      <c r="AN824" s="98"/>
      <c r="AO824" s="99"/>
    </row>
    <row r="825" spans="1:41" ht="39.950000000000003" customHeight="1" x14ac:dyDescent="0.2">
      <c r="A825" s="1244"/>
      <c r="B825" s="1198"/>
      <c r="C825" s="1199"/>
      <c r="D825" s="1200"/>
      <c r="E825" s="1229"/>
      <c r="F825" s="1239"/>
      <c r="G825" s="1202"/>
      <c r="H825" s="1230"/>
      <c r="I825" s="1204"/>
      <c r="J825" s="1204"/>
      <c r="K825" s="1205"/>
      <c r="L825" s="1248" t="s">
        <v>956</v>
      </c>
      <c r="M825" s="1232">
        <v>0.2</v>
      </c>
      <c r="N825" s="36" t="s">
        <v>42</v>
      </c>
      <c r="O825" s="226">
        <v>0</v>
      </c>
      <c r="P825" s="1212">
        <v>0.5</v>
      </c>
      <c r="Q825" s="195">
        <v>1</v>
      </c>
      <c r="R825" s="196">
        <v>1</v>
      </c>
      <c r="S825" s="88">
        <f t="shared" ref="S825" si="3788">SUM(O825:O825)*M825</f>
        <v>0</v>
      </c>
      <c r="T825" s="89">
        <f t="shared" ref="T825" si="3789">SUM(P825:P825)*M825</f>
        <v>0.1</v>
      </c>
      <c r="U825" s="89">
        <f t="shared" ref="U825" si="3790">SUM(Q825:Q825)*M825</f>
        <v>0.2</v>
      </c>
      <c r="V825" s="90">
        <f t="shared" ref="V825" si="3791">SUM(R825:R825)*M825</f>
        <v>0.2</v>
      </c>
      <c r="W825" s="91">
        <f t="shared" si="3638"/>
        <v>0.2</v>
      </c>
      <c r="X825" s="272"/>
      <c r="Y825" s="287"/>
      <c r="Z825" s="287"/>
      <c r="AA825" s="287"/>
      <c r="AB825" s="995"/>
      <c r="AC825" s="290"/>
      <c r="AD825" s="1209"/>
      <c r="AE825" s="51" t="str">
        <f t="shared" ref="AE825" si="3792">+IF(Q826&gt;Q825,"SUPERADA",IF(Q826=Q825,"EQUILIBRADA",IF(Q826&lt;Q825,"PARA MEJORAR")))</f>
        <v>PARA MEJORAR</v>
      </c>
      <c r="AF825" s="79"/>
      <c r="AG825" s="79"/>
      <c r="AH825" s="79"/>
      <c r="AI825" s="1210"/>
      <c r="AJ825" s="97"/>
      <c r="AK825" s="98"/>
      <c r="AL825" s="98"/>
      <c r="AM825" s="98"/>
      <c r="AN825" s="98"/>
      <c r="AO825" s="99"/>
    </row>
    <row r="826" spans="1:41" ht="39.950000000000003" customHeight="1" thickBot="1" x14ac:dyDescent="0.25">
      <c r="A826" s="1244"/>
      <c r="B826" s="1198"/>
      <c r="C826" s="1199"/>
      <c r="D826" s="1200"/>
      <c r="E826" s="1229"/>
      <c r="F826" s="1239"/>
      <c r="G826" s="1202"/>
      <c r="H826" s="1230"/>
      <c r="I826" s="1204"/>
      <c r="J826" s="1204"/>
      <c r="K826" s="1205"/>
      <c r="L826" s="1248"/>
      <c r="M826" s="1232"/>
      <c r="N826" s="65" t="s">
        <v>48</v>
      </c>
      <c r="O826" s="66">
        <v>0</v>
      </c>
      <c r="P826" s="1208">
        <v>0.5</v>
      </c>
      <c r="Q826" s="67">
        <v>0.5</v>
      </c>
      <c r="R826" s="96">
        <v>0</v>
      </c>
      <c r="S826" s="68">
        <f t="shared" ref="S826" si="3793">SUM(O826:O826)*M825</f>
        <v>0</v>
      </c>
      <c r="T826" s="69">
        <f t="shared" ref="T826" si="3794">SUM(P826:P826)*M825</f>
        <v>0.1</v>
      </c>
      <c r="U826" s="69">
        <f t="shared" ref="U826" si="3795">SUM(Q826:Q826)*M825</f>
        <v>0.1</v>
      </c>
      <c r="V826" s="70">
        <f t="shared" ref="V826" si="3796">SUM(R826:R826)*M825</f>
        <v>0</v>
      </c>
      <c r="W826" s="71">
        <f t="shared" si="3638"/>
        <v>0.1</v>
      </c>
      <c r="X826" s="272"/>
      <c r="Y826" s="287"/>
      <c r="Z826" s="287"/>
      <c r="AA826" s="287"/>
      <c r="AB826" s="995"/>
      <c r="AC826" s="290"/>
      <c r="AD826" s="1209"/>
      <c r="AE826" s="78"/>
      <c r="AF826" s="79"/>
      <c r="AG826" s="79"/>
      <c r="AH826" s="79"/>
      <c r="AI826" s="1210"/>
      <c r="AJ826" s="97"/>
      <c r="AK826" s="98"/>
      <c r="AL826" s="98"/>
      <c r="AM826" s="98"/>
      <c r="AN826" s="98"/>
      <c r="AO826" s="99"/>
    </row>
    <row r="827" spans="1:41" ht="39.950000000000003" customHeight="1" x14ac:dyDescent="0.2">
      <c r="A827" s="1244"/>
      <c r="B827" s="1198"/>
      <c r="C827" s="1199"/>
      <c r="D827" s="1200"/>
      <c r="E827" s="1229"/>
      <c r="F827" s="1239"/>
      <c r="G827" s="1202"/>
      <c r="H827" s="1230"/>
      <c r="I827" s="1204"/>
      <c r="J827" s="1204"/>
      <c r="K827" s="1205"/>
      <c r="L827" s="1248" t="s">
        <v>957</v>
      </c>
      <c r="M827" s="1232">
        <v>0.5</v>
      </c>
      <c r="N827" s="36" t="s">
        <v>42</v>
      </c>
      <c r="O827" s="226">
        <v>0</v>
      </c>
      <c r="P827" s="1212">
        <v>0</v>
      </c>
      <c r="Q827" s="195">
        <v>0.25</v>
      </c>
      <c r="R827" s="196">
        <v>1</v>
      </c>
      <c r="S827" s="88">
        <f t="shared" ref="S827" si="3797">SUM(O827:O827)*M827</f>
        <v>0</v>
      </c>
      <c r="T827" s="89">
        <f t="shared" ref="T827" si="3798">SUM(P827:P827)*M827</f>
        <v>0</v>
      </c>
      <c r="U827" s="89">
        <f t="shared" ref="U827" si="3799">SUM(Q827:Q827)*M827</f>
        <v>0.125</v>
      </c>
      <c r="V827" s="90">
        <f t="shared" ref="V827" si="3800">SUM(R827:R827)*M827</f>
        <v>0.5</v>
      </c>
      <c r="W827" s="91">
        <f t="shared" si="3638"/>
        <v>0.5</v>
      </c>
      <c r="X827" s="272"/>
      <c r="Y827" s="287"/>
      <c r="Z827" s="287"/>
      <c r="AA827" s="287"/>
      <c r="AB827" s="995"/>
      <c r="AC827" s="290"/>
      <c r="AD827" s="1209"/>
      <c r="AE827" s="51" t="str">
        <f t="shared" ref="AE827" si="3801">+IF(Q828&gt;Q827,"SUPERADA",IF(Q828=Q827,"EQUILIBRADA",IF(Q828&lt;Q827,"PARA MEJORAR")))</f>
        <v>PARA MEJORAR</v>
      </c>
      <c r="AF827" s="79"/>
      <c r="AG827" s="79"/>
      <c r="AH827" s="79"/>
      <c r="AI827" s="1210"/>
      <c r="AJ827" s="97"/>
      <c r="AK827" s="98"/>
      <c r="AL827" s="98"/>
      <c r="AM827" s="98"/>
      <c r="AN827" s="98"/>
      <c r="AO827" s="99"/>
    </row>
    <row r="828" spans="1:41" ht="39.950000000000003" customHeight="1" thickBot="1" x14ac:dyDescent="0.25">
      <c r="A828" s="1244"/>
      <c r="B828" s="1198"/>
      <c r="C828" s="1199"/>
      <c r="D828" s="1200"/>
      <c r="E828" s="1229"/>
      <c r="F828" s="1239"/>
      <c r="G828" s="1218"/>
      <c r="H828" s="1233"/>
      <c r="I828" s="1220"/>
      <c r="J828" s="1220"/>
      <c r="K828" s="1221"/>
      <c r="L828" s="1251"/>
      <c r="M828" s="1235"/>
      <c r="N828" s="65" t="s">
        <v>48</v>
      </c>
      <c r="O828" s="106">
        <v>0</v>
      </c>
      <c r="P828" s="1236">
        <v>0</v>
      </c>
      <c r="Q828" s="107">
        <v>0</v>
      </c>
      <c r="R828" s="108">
        <v>0</v>
      </c>
      <c r="S828" s="109">
        <f t="shared" ref="S828" si="3802">SUM(O828:O828)*M827</f>
        <v>0</v>
      </c>
      <c r="T828" s="110">
        <f t="shared" ref="T828" si="3803">SUM(P828:P828)*M827</f>
        <v>0</v>
      </c>
      <c r="U828" s="110">
        <f t="shared" ref="U828" si="3804">SUM(Q828:Q828)*M827</f>
        <v>0</v>
      </c>
      <c r="V828" s="111">
        <f t="shared" ref="V828" si="3805">SUM(R828:R828)*M827</f>
        <v>0</v>
      </c>
      <c r="W828" s="112">
        <f t="shared" si="3638"/>
        <v>0</v>
      </c>
      <c r="X828" s="272"/>
      <c r="Y828" s="287"/>
      <c r="Z828" s="287"/>
      <c r="AA828" s="287"/>
      <c r="AB828" s="995"/>
      <c r="AC828" s="290"/>
      <c r="AD828" s="1209"/>
      <c r="AE828" s="78"/>
      <c r="AF828" s="79"/>
      <c r="AG828" s="79"/>
      <c r="AH828" s="79"/>
      <c r="AI828" s="1210"/>
      <c r="AJ828" s="97"/>
      <c r="AK828" s="98"/>
      <c r="AL828" s="98"/>
      <c r="AM828" s="98"/>
      <c r="AN828" s="98"/>
      <c r="AO828" s="99"/>
    </row>
    <row r="829" spans="1:41" ht="39.950000000000003" customHeight="1" x14ac:dyDescent="0.2">
      <c r="A829" s="1244"/>
      <c r="B829" s="1198"/>
      <c r="C829" s="1199"/>
      <c r="D829" s="1200"/>
      <c r="E829" s="1229"/>
      <c r="F829" s="1239"/>
      <c r="G829" s="1190" t="s">
        <v>958</v>
      </c>
      <c r="H829" s="1225">
        <v>116</v>
      </c>
      <c r="I829" s="1192" t="s">
        <v>959</v>
      </c>
      <c r="J829" s="1192" t="s">
        <v>930</v>
      </c>
      <c r="K829" s="1226">
        <v>0.56999999999999995</v>
      </c>
      <c r="L829" s="1247" t="s">
        <v>960</v>
      </c>
      <c r="M829" s="1195">
        <v>0.5</v>
      </c>
      <c r="N829" s="36" t="s">
        <v>42</v>
      </c>
      <c r="O829" s="37">
        <v>0.5</v>
      </c>
      <c r="P829" s="39">
        <v>1</v>
      </c>
      <c r="Q829" s="38">
        <v>1</v>
      </c>
      <c r="R829" s="116">
        <v>1</v>
      </c>
      <c r="S829" s="41">
        <f t="shared" ref="S829" si="3806">SUM(O829:O829)*M829</f>
        <v>0.25</v>
      </c>
      <c r="T829" s="42">
        <f t="shared" ref="T829" si="3807">SUM(P829:P829)*M829</f>
        <v>0.5</v>
      </c>
      <c r="U829" s="42">
        <f t="shared" ref="U829" si="3808">SUM(Q829:Q829)*M829</f>
        <v>0.5</v>
      </c>
      <c r="V829" s="43">
        <f t="shared" ref="V829" si="3809">SUM(R829:R829)*M829</f>
        <v>0.5</v>
      </c>
      <c r="W829" s="44">
        <f t="shared" si="3638"/>
        <v>0.5</v>
      </c>
      <c r="X829" s="313">
        <f>+S830+S832+S834</f>
        <v>0.25</v>
      </c>
      <c r="Y829" s="273">
        <f>+T830+T832+T834</f>
        <v>0.68799999999999994</v>
      </c>
      <c r="Z829" s="273">
        <f>+U830+U832+U834</f>
        <v>0.82799999999999996</v>
      </c>
      <c r="AA829" s="273">
        <f>+V830+V832+V834</f>
        <v>0</v>
      </c>
      <c r="AB829" s="980">
        <f>+W830+W832+W834</f>
        <v>0.82799999999999996</v>
      </c>
      <c r="AC829" s="290"/>
      <c r="AD829" s="1209"/>
      <c r="AE829" s="51" t="str">
        <f t="shared" ref="AE829" si="3810">+IF(Q830&gt;Q829,"SUPERADA",IF(Q830=Q829,"EQUILIBRADA",IF(Q830&lt;Q829,"PARA MEJORAR")))</f>
        <v>EQUILIBRADA</v>
      </c>
      <c r="AF829" s="51" t="str">
        <f>IF(COUNTIF(AE829:AE834,"PARA MEJORAR")&gt;=1,"PARA MEJORAR","BIEN")</f>
        <v>BIEN</v>
      </c>
      <c r="AG829" s="79"/>
      <c r="AH829" s="79"/>
      <c r="AI829" s="1210"/>
      <c r="AJ829" s="81"/>
      <c r="AK829" s="82"/>
      <c r="AL829" s="82"/>
      <c r="AM829" s="82"/>
      <c r="AN829" s="82"/>
      <c r="AO829" s="83"/>
    </row>
    <row r="830" spans="1:41" ht="39.950000000000003" customHeight="1" thickBot="1" x14ac:dyDescent="0.25">
      <c r="A830" s="1244"/>
      <c r="B830" s="1198"/>
      <c r="C830" s="1199"/>
      <c r="D830" s="1200"/>
      <c r="E830" s="1229"/>
      <c r="F830" s="1239"/>
      <c r="G830" s="1202"/>
      <c r="H830" s="1230"/>
      <c r="I830" s="1204"/>
      <c r="J830" s="1204"/>
      <c r="K830" s="1205"/>
      <c r="L830" s="1248"/>
      <c r="M830" s="1207"/>
      <c r="N830" s="65" t="s">
        <v>48</v>
      </c>
      <c r="O830" s="66">
        <v>0.5</v>
      </c>
      <c r="P830" s="1208">
        <v>1</v>
      </c>
      <c r="Q830" s="67">
        <v>1</v>
      </c>
      <c r="R830" s="96">
        <v>0</v>
      </c>
      <c r="S830" s="68">
        <f t="shared" ref="S830" si="3811">SUM(O830:O830)*M829</f>
        <v>0.25</v>
      </c>
      <c r="T830" s="69">
        <f t="shared" ref="T830" si="3812">SUM(P830:P830)*M829</f>
        <v>0.5</v>
      </c>
      <c r="U830" s="69">
        <f t="shared" ref="U830" si="3813">SUM(Q830:Q830)*M829</f>
        <v>0.5</v>
      </c>
      <c r="V830" s="70">
        <f t="shared" ref="V830" si="3814">SUM(R830:R830)*M829</f>
        <v>0</v>
      </c>
      <c r="W830" s="71">
        <f t="shared" si="3638"/>
        <v>0.5</v>
      </c>
      <c r="X830" s="272"/>
      <c r="Y830" s="287"/>
      <c r="Z830" s="287"/>
      <c r="AA830" s="287"/>
      <c r="AB830" s="995"/>
      <c r="AC830" s="290"/>
      <c r="AD830" s="1209"/>
      <c r="AE830" s="78"/>
      <c r="AF830" s="79"/>
      <c r="AG830" s="79"/>
      <c r="AH830" s="79"/>
      <c r="AI830" s="1210"/>
      <c r="AJ830" s="97"/>
      <c r="AK830" s="98"/>
      <c r="AL830" s="98"/>
      <c r="AM830" s="98"/>
      <c r="AN830" s="98"/>
      <c r="AO830" s="99"/>
    </row>
    <row r="831" spans="1:41" ht="39.950000000000003" customHeight="1" x14ac:dyDescent="0.2">
      <c r="A831" s="1244"/>
      <c r="B831" s="1198"/>
      <c r="C831" s="1199"/>
      <c r="D831" s="1200"/>
      <c r="E831" s="1229"/>
      <c r="F831" s="1239"/>
      <c r="G831" s="1202"/>
      <c r="H831" s="1230"/>
      <c r="I831" s="1204"/>
      <c r="J831" s="1204"/>
      <c r="K831" s="1205"/>
      <c r="L831" s="1248" t="s">
        <v>961</v>
      </c>
      <c r="M831" s="1207">
        <v>0.1</v>
      </c>
      <c r="N831" s="36" t="s">
        <v>42</v>
      </c>
      <c r="O831" s="226">
        <v>0</v>
      </c>
      <c r="P831" s="1212">
        <v>1</v>
      </c>
      <c r="Q831" s="195">
        <v>1</v>
      </c>
      <c r="R831" s="196">
        <v>1</v>
      </c>
      <c r="S831" s="88">
        <f t="shared" ref="S831" si="3815">SUM(O831:O831)*M831</f>
        <v>0</v>
      </c>
      <c r="T831" s="89">
        <f t="shared" ref="T831" si="3816">SUM(P831:P831)*M831</f>
        <v>0.1</v>
      </c>
      <c r="U831" s="89">
        <f t="shared" ref="U831" si="3817">SUM(Q831:Q831)*M831</f>
        <v>0.1</v>
      </c>
      <c r="V831" s="90">
        <f t="shared" ref="V831" si="3818">SUM(R831:R831)*M831</f>
        <v>0.1</v>
      </c>
      <c r="W831" s="91">
        <f t="shared" si="3638"/>
        <v>0.1</v>
      </c>
      <c r="X831" s="272"/>
      <c r="Y831" s="287"/>
      <c r="Z831" s="287"/>
      <c r="AA831" s="287"/>
      <c r="AB831" s="995"/>
      <c r="AC831" s="290"/>
      <c r="AD831" s="1209"/>
      <c r="AE831" s="51" t="str">
        <f t="shared" ref="AE831" si="3819">+IF(Q832&gt;Q831,"SUPERADA",IF(Q832=Q831,"EQUILIBRADA",IF(Q832&lt;Q831,"PARA MEJORAR")))</f>
        <v>EQUILIBRADA</v>
      </c>
      <c r="AF831" s="79"/>
      <c r="AG831" s="79"/>
      <c r="AH831" s="79"/>
      <c r="AI831" s="1210"/>
      <c r="AJ831" s="97"/>
      <c r="AK831" s="98"/>
      <c r="AL831" s="98"/>
      <c r="AM831" s="98"/>
      <c r="AN831" s="98"/>
      <c r="AO831" s="99"/>
    </row>
    <row r="832" spans="1:41" ht="39.950000000000003" customHeight="1" thickBot="1" x14ac:dyDescent="0.25">
      <c r="A832" s="1244"/>
      <c r="B832" s="1198"/>
      <c r="C832" s="1199"/>
      <c r="D832" s="1200"/>
      <c r="E832" s="1229"/>
      <c r="F832" s="1239"/>
      <c r="G832" s="1202"/>
      <c r="H832" s="1230"/>
      <c r="I832" s="1204"/>
      <c r="J832" s="1204"/>
      <c r="K832" s="1205"/>
      <c r="L832" s="1248"/>
      <c r="M832" s="1207"/>
      <c r="N832" s="65" t="s">
        <v>48</v>
      </c>
      <c r="O832" s="66">
        <v>0</v>
      </c>
      <c r="P832" s="1208">
        <v>1</v>
      </c>
      <c r="Q832" s="67">
        <v>1</v>
      </c>
      <c r="R832" s="96">
        <v>0</v>
      </c>
      <c r="S832" s="68">
        <f t="shared" ref="S832" si="3820">SUM(O832:O832)*M831</f>
        <v>0</v>
      </c>
      <c r="T832" s="69">
        <f t="shared" ref="T832" si="3821">SUM(P832:P832)*M831</f>
        <v>0.1</v>
      </c>
      <c r="U832" s="69">
        <f t="shared" ref="U832" si="3822">SUM(Q832:Q832)*M831</f>
        <v>0.1</v>
      </c>
      <c r="V832" s="70">
        <f t="shared" ref="V832" si="3823">SUM(R832:R832)*M831</f>
        <v>0</v>
      </c>
      <c r="W832" s="71">
        <f t="shared" si="3638"/>
        <v>0.1</v>
      </c>
      <c r="X832" s="272"/>
      <c r="Y832" s="287"/>
      <c r="Z832" s="287"/>
      <c r="AA832" s="287"/>
      <c r="AB832" s="995"/>
      <c r="AC832" s="290"/>
      <c r="AD832" s="1209"/>
      <c r="AE832" s="78"/>
      <c r="AF832" s="79"/>
      <c r="AG832" s="79"/>
      <c r="AH832" s="79"/>
      <c r="AI832" s="1210"/>
      <c r="AJ832" s="97"/>
      <c r="AK832" s="98"/>
      <c r="AL832" s="98"/>
      <c r="AM832" s="98"/>
      <c r="AN832" s="98"/>
      <c r="AO832" s="99"/>
    </row>
    <row r="833" spans="1:41" ht="39.950000000000003" customHeight="1" x14ac:dyDescent="0.2">
      <c r="A833" s="1244"/>
      <c r="B833" s="1198"/>
      <c r="C833" s="1199"/>
      <c r="D833" s="1200"/>
      <c r="E833" s="1229"/>
      <c r="F833" s="1239"/>
      <c r="G833" s="1202"/>
      <c r="H833" s="1230"/>
      <c r="I833" s="1204"/>
      <c r="J833" s="1204"/>
      <c r="K833" s="1205"/>
      <c r="L833" s="1248" t="s">
        <v>962</v>
      </c>
      <c r="M833" s="1207">
        <v>0.4</v>
      </c>
      <c r="N833" s="36" t="s">
        <v>42</v>
      </c>
      <c r="O833" s="226">
        <v>0</v>
      </c>
      <c r="P833" s="1212">
        <v>0.25</v>
      </c>
      <c r="Q833" s="195">
        <v>0.5</v>
      </c>
      <c r="R833" s="196">
        <v>1</v>
      </c>
      <c r="S833" s="88">
        <f t="shared" ref="S833" si="3824">SUM(O833:O833)*M833</f>
        <v>0</v>
      </c>
      <c r="T833" s="89">
        <f t="shared" ref="T833" si="3825">SUM(P833:P833)*M833</f>
        <v>0.1</v>
      </c>
      <c r="U833" s="89">
        <f t="shared" ref="U833" si="3826">SUM(Q833:Q833)*M833</f>
        <v>0.2</v>
      </c>
      <c r="V833" s="90">
        <f t="shared" ref="V833" si="3827">SUM(R833:R833)*M833</f>
        <v>0.4</v>
      </c>
      <c r="W833" s="91">
        <f t="shared" si="3638"/>
        <v>0.4</v>
      </c>
      <c r="X833" s="272"/>
      <c r="Y833" s="287"/>
      <c r="Z833" s="287"/>
      <c r="AA833" s="287"/>
      <c r="AB833" s="995"/>
      <c r="AC833" s="290"/>
      <c r="AD833" s="1209"/>
      <c r="AE833" s="51" t="str">
        <f t="shared" ref="AE833" si="3828">+IF(Q834&gt;Q833,"SUPERADA",IF(Q834=Q833,"EQUILIBRADA",IF(Q834&lt;Q833,"PARA MEJORAR")))</f>
        <v>SUPERADA</v>
      </c>
      <c r="AF833" s="79"/>
      <c r="AG833" s="79"/>
      <c r="AH833" s="79"/>
      <c r="AI833" s="1210"/>
      <c r="AJ833" s="97"/>
      <c r="AK833" s="98"/>
      <c r="AL833" s="98"/>
      <c r="AM833" s="98"/>
      <c r="AN833" s="98"/>
      <c r="AO833" s="99"/>
    </row>
    <row r="834" spans="1:41" ht="39.950000000000003" customHeight="1" thickBot="1" x14ac:dyDescent="0.25">
      <c r="A834" s="1244"/>
      <c r="B834" s="1198"/>
      <c r="C834" s="1199"/>
      <c r="D834" s="1200"/>
      <c r="E834" s="1229"/>
      <c r="F834" s="1239"/>
      <c r="G834" s="1218"/>
      <c r="H834" s="1233"/>
      <c r="I834" s="1220"/>
      <c r="J834" s="1220"/>
      <c r="K834" s="1221"/>
      <c r="L834" s="1251"/>
      <c r="M834" s="1223"/>
      <c r="N834" s="65" t="s">
        <v>48</v>
      </c>
      <c r="O834" s="106">
        <v>0</v>
      </c>
      <c r="P834" s="1236">
        <v>0.22</v>
      </c>
      <c r="Q834" s="107">
        <v>0.56999999999999995</v>
      </c>
      <c r="R834" s="108">
        <v>0</v>
      </c>
      <c r="S834" s="109">
        <f t="shared" ref="S834" si="3829">SUM(O834:O834)*M833</f>
        <v>0</v>
      </c>
      <c r="T834" s="110">
        <f t="shared" ref="T834" si="3830">SUM(P834:P834)*M833</f>
        <v>8.8000000000000009E-2</v>
      </c>
      <c r="U834" s="110">
        <f t="shared" ref="U834" si="3831">SUM(Q834:Q834)*M833</f>
        <v>0.22799999999999998</v>
      </c>
      <c r="V834" s="111">
        <f t="shared" ref="V834" si="3832">SUM(R834:R834)*M833</f>
        <v>0</v>
      </c>
      <c r="W834" s="112">
        <f t="shared" si="3638"/>
        <v>0.22799999999999998</v>
      </c>
      <c r="X834" s="272"/>
      <c r="Y834" s="287"/>
      <c r="Z834" s="287"/>
      <c r="AA834" s="287"/>
      <c r="AB834" s="995"/>
      <c r="AC834" s="290"/>
      <c r="AD834" s="1209"/>
      <c r="AE834" s="78"/>
      <c r="AF834" s="78"/>
      <c r="AG834" s="79"/>
      <c r="AH834" s="79"/>
      <c r="AI834" s="1210"/>
      <c r="AJ834" s="97"/>
      <c r="AK834" s="98"/>
      <c r="AL834" s="98"/>
      <c r="AM834" s="98"/>
      <c r="AN834" s="98"/>
      <c r="AO834" s="99"/>
    </row>
    <row r="835" spans="1:41" ht="39.950000000000003" customHeight="1" x14ac:dyDescent="0.2">
      <c r="A835" s="1244"/>
      <c r="B835" s="1198"/>
      <c r="C835" s="1199"/>
      <c r="D835" s="1200"/>
      <c r="E835" s="1229"/>
      <c r="F835" s="1239"/>
      <c r="G835" s="1190" t="s">
        <v>963</v>
      </c>
      <c r="H835" s="1225">
        <v>117</v>
      </c>
      <c r="I835" s="1192" t="s">
        <v>964</v>
      </c>
      <c r="J835" s="1192" t="s">
        <v>965</v>
      </c>
      <c r="K835" s="1226">
        <v>0.6966</v>
      </c>
      <c r="L835" s="1243" t="s">
        <v>966</v>
      </c>
      <c r="M835" s="1228">
        <v>0.5</v>
      </c>
      <c r="N835" s="36" t="s">
        <v>42</v>
      </c>
      <c r="O835" s="37">
        <v>0.17</v>
      </c>
      <c r="P835" s="39">
        <v>0.32</v>
      </c>
      <c r="Q835" s="38">
        <v>0.75</v>
      </c>
      <c r="R835" s="116">
        <v>1</v>
      </c>
      <c r="S835" s="41">
        <f t="shared" ref="S835" si="3833">SUM(O835:O835)*M835</f>
        <v>8.5000000000000006E-2</v>
      </c>
      <c r="T835" s="42">
        <f t="shared" ref="T835" si="3834">SUM(P835:P835)*M835</f>
        <v>0.16</v>
      </c>
      <c r="U835" s="42">
        <f t="shared" ref="U835" si="3835">SUM(Q835:Q835)*M835</f>
        <v>0.375</v>
      </c>
      <c r="V835" s="43">
        <f t="shared" ref="V835" si="3836">SUM(R835:R835)*M835</f>
        <v>0.5</v>
      </c>
      <c r="W835" s="44">
        <f t="shared" si="3638"/>
        <v>0.5</v>
      </c>
      <c r="X835" s="313">
        <f>+S836+S838+S840+S842+S844</f>
        <v>0.20960000000000001</v>
      </c>
      <c r="Y835" s="273">
        <f>+T836+T838+T840+T842+T844</f>
        <v>0.26530000000000004</v>
      </c>
      <c r="Z835" s="273">
        <f>+U836+U838+U840+U842+U844</f>
        <v>0.64571000000000001</v>
      </c>
      <c r="AA835" s="273">
        <f>+V836+V838+V840+V842+V844</f>
        <v>0</v>
      </c>
      <c r="AB835" s="980">
        <f>+W836+W838+W840+W842+W844</f>
        <v>0.64571000000000001</v>
      </c>
      <c r="AC835" s="290"/>
      <c r="AD835" s="1196" t="s">
        <v>967</v>
      </c>
      <c r="AE835" s="51" t="str">
        <f t="shared" ref="AE835" si="3837">+IF(Q836&gt;Q835,"SUPERADA",IF(Q836=Q835,"EQUILIBRADA",IF(Q836&lt;Q835,"PARA MEJORAR")))</f>
        <v>PARA MEJORAR</v>
      </c>
      <c r="AF835" s="51" t="str">
        <f>IF(COUNTIF(AE835:AE844,"PARA MEJORAR")&gt;=1,"PARA MEJORAR","BIEN")</f>
        <v>PARA MEJORAR</v>
      </c>
      <c r="AG835" s="79"/>
      <c r="AH835" s="79"/>
      <c r="AI835" s="1210"/>
      <c r="AJ835" s="81"/>
      <c r="AK835" s="82"/>
      <c r="AL835" s="82"/>
      <c r="AM835" s="82"/>
      <c r="AN835" s="82"/>
      <c r="AO835" s="83"/>
    </row>
    <row r="836" spans="1:41" ht="39.950000000000003" customHeight="1" thickBot="1" x14ac:dyDescent="0.25">
      <c r="A836" s="1244"/>
      <c r="B836" s="1198"/>
      <c r="C836" s="1199"/>
      <c r="D836" s="1200"/>
      <c r="E836" s="1229"/>
      <c r="F836" s="1239"/>
      <c r="G836" s="1202"/>
      <c r="H836" s="1230"/>
      <c r="I836" s="1204"/>
      <c r="J836" s="1204"/>
      <c r="K836" s="1205"/>
      <c r="L836" s="1213"/>
      <c r="M836" s="1232"/>
      <c r="N836" s="65" t="s">
        <v>48</v>
      </c>
      <c r="O836" s="66">
        <v>0.25</v>
      </c>
      <c r="P836" s="1208">
        <v>0.26900000000000002</v>
      </c>
      <c r="Q836" s="67">
        <v>0.66410000000000002</v>
      </c>
      <c r="R836" s="96">
        <v>0</v>
      </c>
      <c r="S836" s="68">
        <f t="shared" ref="S836" si="3838">SUM(O836:O836)*M835</f>
        <v>0.125</v>
      </c>
      <c r="T836" s="69">
        <f t="shared" ref="T836" si="3839">SUM(P836:P836)*M835</f>
        <v>0.13450000000000001</v>
      </c>
      <c r="U836" s="69">
        <f t="shared" ref="U836" si="3840">SUM(Q836:Q836)*M835</f>
        <v>0.33205000000000001</v>
      </c>
      <c r="V836" s="70">
        <f t="shared" ref="V836" si="3841">SUM(R836:R836)*M835</f>
        <v>0</v>
      </c>
      <c r="W836" s="71">
        <f t="shared" si="3638"/>
        <v>0.33205000000000001</v>
      </c>
      <c r="X836" s="272"/>
      <c r="Y836" s="287"/>
      <c r="Z836" s="287"/>
      <c r="AA836" s="287"/>
      <c r="AB836" s="995"/>
      <c r="AC836" s="290"/>
      <c r="AD836" s="1209"/>
      <c r="AE836" s="78"/>
      <c r="AF836" s="79"/>
      <c r="AG836" s="79"/>
      <c r="AH836" s="79"/>
      <c r="AI836" s="1210"/>
      <c r="AJ836" s="97"/>
      <c r="AK836" s="98"/>
      <c r="AL836" s="98"/>
      <c r="AM836" s="98"/>
      <c r="AN836" s="98"/>
      <c r="AO836" s="99"/>
    </row>
    <row r="837" spans="1:41" ht="39.950000000000003" customHeight="1" x14ac:dyDescent="0.2">
      <c r="A837" s="1244"/>
      <c r="B837" s="1198"/>
      <c r="C837" s="1199"/>
      <c r="D837" s="1200"/>
      <c r="E837" s="1229"/>
      <c r="F837" s="1239"/>
      <c r="G837" s="1202"/>
      <c r="H837" s="1230"/>
      <c r="I837" s="1204"/>
      <c r="J837" s="1204"/>
      <c r="K837" s="1205"/>
      <c r="L837" s="1211" t="s">
        <v>968</v>
      </c>
      <c r="M837" s="1232">
        <v>0.2</v>
      </c>
      <c r="N837" s="36" t="s">
        <v>42</v>
      </c>
      <c r="O837" s="226">
        <v>0</v>
      </c>
      <c r="P837" s="1212">
        <v>0.11</v>
      </c>
      <c r="Q837" s="195">
        <v>0.75</v>
      </c>
      <c r="R837" s="196">
        <v>1</v>
      </c>
      <c r="S837" s="88">
        <f t="shared" ref="S837" si="3842">SUM(O837:O837)*M837</f>
        <v>0</v>
      </c>
      <c r="T837" s="89">
        <f t="shared" ref="T837" si="3843">SUM(P837:P837)*M837</f>
        <v>2.2000000000000002E-2</v>
      </c>
      <c r="U837" s="89">
        <f t="shared" ref="U837" si="3844">SUM(Q837:Q837)*M837</f>
        <v>0.15000000000000002</v>
      </c>
      <c r="V837" s="90">
        <f t="shared" ref="V837" si="3845">SUM(R837:R837)*M837</f>
        <v>0.2</v>
      </c>
      <c r="W837" s="91">
        <f t="shared" si="3638"/>
        <v>0.2</v>
      </c>
      <c r="X837" s="272"/>
      <c r="Y837" s="287"/>
      <c r="Z837" s="287"/>
      <c r="AA837" s="287"/>
      <c r="AB837" s="995"/>
      <c r="AC837" s="290"/>
      <c r="AD837" s="1209"/>
      <c r="AE837" s="51" t="str">
        <f t="shared" ref="AE837" si="3846">+IF(Q838&gt;Q837,"SUPERADA",IF(Q838=Q837,"EQUILIBRADA",IF(Q838&lt;Q837,"PARA MEJORAR")))</f>
        <v>PARA MEJORAR</v>
      </c>
      <c r="AF837" s="79"/>
      <c r="AG837" s="79"/>
      <c r="AH837" s="79"/>
      <c r="AI837" s="1210"/>
      <c r="AJ837" s="97"/>
      <c r="AK837" s="98"/>
      <c r="AL837" s="98"/>
      <c r="AM837" s="98"/>
      <c r="AN837" s="98"/>
      <c r="AO837" s="99"/>
    </row>
    <row r="838" spans="1:41" ht="39.950000000000003" customHeight="1" thickBot="1" x14ac:dyDescent="0.25">
      <c r="A838" s="1244"/>
      <c r="B838" s="1198"/>
      <c r="C838" s="1199"/>
      <c r="D838" s="1200"/>
      <c r="E838" s="1229"/>
      <c r="F838" s="1239"/>
      <c r="G838" s="1202"/>
      <c r="H838" s="1230"/>
      <c r="I838" s="1204"/>
      <c r="J838" s="1204"/>
      <c r="K838" s="1205"/>
      <c r="L838" s="1213"/>
      <c r="M838" s="1232"/>
      <c r="N838" s="65" t="s">
        <v>48</v>
      </c>
      <c r="O838" s="66">
        <v>4.8000000000000001E-2</v>
      </c>
      <c r="P838" s="1208">
        <v>0.129</v>
      </c>
      <c r="Q838" s="67">
        <v>0.31830000000000003</v>
      </c>
      <c r="R838" s="96">
        <v>0</v>
      </c>
      <c r="S838" s="68">
        <f t="shared" ref="S838" si="3847">SUM(O838:O838)*M837</f>
        <v>9.6000000000000009E-3</v>
      </c>
      <c r="T838" s="69">
        <f t="shared" ref="T838" si="3848">SUM(P838:P838)*M837</f>
        <v>2.5800000000000003E-2</v>
      </c>
      <c r="U838" s="69">
        <f t="shared" ref="U838" si="3849">SUM(Q838:Q838)*M837</f>
        <v>6.3660000000000008E-2</v>
      </c>
      <c r="V838" s="70">
        <f t="shared" ref="V838" si="3850">SUM(R838:R838)*M837</f>
        <v>0</v>
      </c>
      <c r="W838" s="71">
        <f t="shared" si="3638"/>
        <v>6.3660000000000008E-2</v>
      </c>
      <c r="X838" s="272"/>
      <c r="Y838" s="287"/>
      <c r="Z838" s="287"/>
      <c r="AA838" s="287"/>
      <c r="AB838" s="995"/>
      <c r="AC838" s="290"/>
      <c r="AD838" s="1209"/>
      <c r="AE838" s="78"/>
      <c r="AF838" s="79"/>
      <c r="AG838" s="79"/>
      <c r="AH838" s="79"/>
      <c r="AI838" s="1210"/>
      <c r="AJ838" s="97"/>
      <c r="AK838" s="98"/>
      <c r="AL838" s="98"/>
      <c r="AM838" s="98"/>
      <c r="AN838" s="98"/>
      <c r="AO838" s="99"/>
    </row>
    <row r="839" spans="1:41" ht="39.950000000000003" customHeight="1" x14ac:dyDescent="0.2">
      <c r="A839" s="1244"/>
      <c r="B839" s="1198"/>
      <c r="C839" s="1199"/>
      <c r="D839" s="1200"/>
      <c r="E839" s="1229"/>
      <c r="F839" s="1239"/>
      <c r="G839" s="1202"/>
      <c r="H839" s="1230"/>
      <c r="I839" s="1204"/>
      <c r="J839" s="1204"/>
      <c r="K839" s="1205"/>
      <c r="L839" s="1211" t="s">
        <v>969</v>
      </c>
      <c r="M839" s="1232">
        <v>0.1</v>
      </c>
      <c r="N839" s="36" t="s">
        <v>42</v>
      </c>
      <c r="O839" s="226">
        <v>0.1</v>
      </c>
      <c r="P839" s="1212">
        <v>0.2</v>
      </c>
      <c r="Q839" s="195">
        <v>0.75</v>
      </c>
      <c r="R839" s="196">
        <v>1</v>
      </c>
      <c r="S839" s="88">
        <f t="shared" ref="S839" si="3851">SUM(O839:O839)*M839</f>
        <v>1.0000000000000002E-2</v>
      </c>
      <c r="T839" s="89">
        <f t="shared" ref="T839" si="3852">SUM(P839:P839)*M839</f>
        <v>2.0000000000000004E-2</v>
      </c>
      <c r="U839" s="89">
        <f t="shared" ref="U839" si="3853">SUM(Q839:Q839)*M839</f>
        <v>7.5000000000000011E-2</v>
      </c>
      <c r="V839" s="90">
        <f t="shared" ref="V839" si="3854">SUM(R839:R839)*M839</f>
        <v>0.1</v>
      </c>
      <c r="W839" s="91">
        <f t="shared" si="3638"/>
        <v>0.1</v>
      </c>
      <c r="X839" s="272"/>
      <c r="Y839" s="287"/>
      <c r="Z839" s="287"/>
      <c r="AA839" s="287"/>
      <c r="AB839" s="995"/>
      <c r="AC839" s="290"/>
      <c r="AD839" s="1209"/>
      <c r="AE839" s="51" t="str">
        <f t="shared" ref="AE839" si="3855">+IF(Q840&gt;Q839,"SUPERADA",IF(Q840=Q839,"EQUILIBRADA",IF(Q840&lt;Q839,"PARA MEJORAR")))</f>
        <v>EQUILIBRADA</v>
      </c>
      <c r="AF839" s="79"/>
      <c r="AG839" s="79"/>
      <c r="AH839" s="79"/>
      <c r="AI839" s="1210"/>
      <c r="AJ839" s="97"/>
      <c r="AK839" s="98"/>
      <c r="AL839" s="98"/>
      <c r="AM839" s="98"/>
      <c r="AN839" s="98"/>
      <c r="AO839" s="99"/>
    </row>
    <row r="840" spans="1:41" ht="39.950000000000003" customHeight="1" thickBot="1" x14ac:dyDescent="0.25">
      <c r="A840" s="1244"/>
      <c r="B840" s="1198"/>
      <c r="C840" s="1199"/>
      <c r="D840" s="1200"/>
      <c r="E840" s="1229"/>
      <c r="F840" s="1239"/>
      <c r="G840" s="1202"/>
      <c r="H840" s="1230"/>
      <c r="I840" s="1204"/>
      <c r="J840" s="1204"/>
      <c r="K840" s="1205"/>
      <c r="L840" s="1252"/>
      <c r="M840" s="1232"/>
      <c r="N840" s="65" t="s">
        <v>48</v>
      </c>
      <c r="O840" s="66">
        <v>0.1</v>
      </c>
      <c r="P840" s="1208">
        <v>0.2</v>
      </c>
      <c r="Q840" s="67">
        <v>0.75</v>
      </c>
      <c r="R840" s="96">
        <v>0</v>
      </c>
      <c r="S840" s="68">
        <f t="shared" ref="S840" si="3856">SUM(O840:O840)*M839</f>
        <v>1.0000000000000002E-2</v>
      </c>
      <c r="T840" s="69">
        <f t="shared" ref="T840" si="3857">SUM(P840:P840)*M839</f>
        <v>2.0000000000000004E-2</v>
      </c>
      <c r="U840" s="69">
        <f t="shared" ref="U840" si="3858">SUM(Q840:Q840)*M839</f>
        <v>7.5000000000000011E-2</v>
      </c>
      <c r="V840" s="70">
        <f t="shared" ref="V840" si="3859">SUM(R840:R840)*M839</f>
        <v>0</v>
      </c>
      <c r="W840" s="71">
        <f t="shared" si="3638"/>
        <v>7.5000000000000011E-2</v>
      </c>
      <c r="X840" s="272"/>
      <c r="Y840" s="287"/>
      <c r="Z840" s="287"/>
      <c r="AA840" s="287"/>
      <c r="AB840" s="995"/>
      <c r="AC840" s="290"/>
      <c r="AD840" s="1209"/>
      <c r="AE840" s="78"/>
      <c r="AF840" s="79"/>
      <c r="AG840" s="79"/>
      <c r="AH840" s="79"/>
      <c r="AI840" s="1210"/>
      <c r="AJ840" s="97"/>
      <c r="AK840" s="98"/>
      <c r="AL840" s="98"/>
      <c r="AM840" s="98"/>
      <c r="AN840" s="98"/>
      <c r="AO840" s="99"/>
    </row>
    <row r="841" spans="1:41" ht="39.950000000000003" customHeight="1" x14ac:dyDescent="0.2">
      <c r="A841" s="1244"/>
      <c r="B841" s="1198"/>
      <c r="C841" s="1199"/>
      <c r="D841" s="1200"/>
      <c r="E841" s="1229"/>
      <c r="F841" s="1239"/>
      <c r="G841" s="1202"/>
      <c r="H841" s="1230"/>
      <c r="I841" s="1204"/>
      <c r="J841" s="1204"/>
      <c r="K841" s="1205"/>
      <c r="L841" s="1253" t="s">
        <v>970</v>
      </c>
      <c r="M841" s="1232">
        <v>0.1</v>
      </c>
      <c r="N841" s="36" t="s">
        <v>42</v>
      </c>
      <c r="O841" s="226">
        <v>0.5</v>
      </c>
      <c r="P841" s="1212">
        <v>0.5</v>
      </c>
      <c r="Q841" s="195">
        <v>1</v>
      </c>
      <c r="R841" s="196">
        <v>1</v>
      </c>
      <c r="S841" s="88">
        <f t="shared" ref="S841" si="3860">SUM(O841:O841)*M841</f>
        <v>0.05</v>
      </c>
      <c r="T841" s="89">
        <f t="shared" ref="T841" si="3861">SUM(P841:P841)*M841</f>
        <v>0.05</v>
      </c>
      <c r="U841" s="89">
        <f t="shared" ref="U841" si="3862">SUM(Q841:Q841)*M841</f>
        <v>0.1</v>
      </c>
      <c r="V841" s="90">
        <f t="shared" ref="V841" si="3863">SUM(R841:R841)*M841</f>
        <v>0.1</v>
      </c>
      <c r="W841" s="91">
        <f t="shared" si="3638"/>
        <v>0.1</v>
      </c>
      <c r="X841" s="272"/>
      <c r="Y841" s="287"/>
      <c r="Z841" s="287"/>
      <c r="AA841" s="287"/>
      <c r="AB841" s="995"/>
      <c r="AC841" s="290"/>
      <c r="AD841" s="1209"/>
      <c r="AE841" s="51" t="str">
        <f t="shared" ref="AE841" si="3864">+IF(Q842&gt;Q841,"SUPERADA",IF(Q842=Q841,"EQUILIBRADA",IF(Q842&lt;Q841,"PARA MEJORAR")))</f>
        <v>EQUILIBRADA</v>
      </c>
      <c r="AF841" s="79"/>
      <c r="AG841" s="79"/>
      <c r="AH841" s="79"/>
      <c r="AI841" s="1210"/>
      <c r="AJ841" s="97"/>
      <c r="AK841" s="98"/>
      <c r="AL841" s="98"/>
      <c r="AM841" s="98"/>
      <c r="AN841" s="98"/>
      <c r="AO841" s="99"/>
    </row>
    <row r="842" spans="1:41" ht="39.950000000000003" customHeight="1" thickBot="1" x14ac:dyDescent="0.25">
      <c r="A842" s="1244"/>
      <c r="B842" s="1198"/>
      <c r="C842" s="1199"/>
      <c r="D842" s="1200"/>
      <c r="E842" s="1229"/>
      <c r="F842" s="1239"/>
      <c r="G842" s="1202"/>
      <c r="H842" s="1230"/>
      <c r="I842" s="1204"/>
      <c r="J842" s="1204"/>
      <c r="K842" s="1205"/>
      <c r="L842" s="1213"/>
      <c r="M842" s="1232"/>
      <c r="N842" s="65" t="s">
        <v>48</v>
      </c>
      <c r="O842" s="66">
        <v>0.4</v>
      </c>
      <c r="P842" s="1208">
        <v>0.6</v>
      </c>
      <c r="Q842" s="67">
        <v>1</v>
      </c>
      <c r="R842" s="96">
        <v>0</v>
      </c>
      <c r="S842" s="68">
        <f t="shared" ref="S842" si="3865">SUM(O842:O842)*M841</f>
        <v>4.0000000000000008E-2</v>
      </c>
      <c r="T842" s="69">
        <f t="shared" ref="T842" si="3866">SUM(P842:P842)*M841</f>
        <v>0.06</v>
      </c>
      <c r="U842" s="69">
        <f t="shared" ref="U842" si="3867">SUM(Q842:Q842)*M841</f>
        <v>0.1</v>
      </c>
      <c r="V842" s="70">
        <f t="shared" ref="V842" si="3868">SUM(R842:R842)*M841</f>
        <v>0</v>
      </c>
      <c r="W842" s="71">
        <f t="shared" si="3638"/>
        <v>0.1</v>
      </c>
      <c r="X842" s="272"/>
      <c r="Y842" s="287"/>
      <c r="Z842" s="287"/>
      <c r="AA842" s="287"/>
      <c r="AB842" s="995"/>
      <c r="AC842" s="290"/>
      <c r="AD842" s="1209"/>
      <c r="AE842" s="78"/>
      <c r="AF842" s="79"/>
      <c r="AG842" s="79"/>
      <c r="AH842" s="79"/>
      <c r="AI842" s="1210"/>
      <c r="AJ842" s="97"/>
      <c r="AK842" s="98"/>
      <c r="AL842" s="98"/>
      <c r="AM842" s="98"/>
      <c r="AN842" s="98"/>
      <c r="AO842" s="99"/>
    </row>
    <row r="843" spans="1:41" ht="39.950000000000003" customHeight="1" x14ac:dyDescent="0.2">
      <c r="A843" s="1244"/>
      <c r="B843" s="1198"/>
      <c r="C843" s="1199"/>
      <c r="D843" s="1200"/>
      <c r="E843" s="1229"/>
      <c r="F843" s="1239"/>
      <c r="G843" s="1202"/>
      <c r="H843" s="1230"/>
      <c r="I843" s="1204"/>
      <c r="J843" s="1204"/>
      <c r="K843" s="1205"/>
      <c r="L843" s="1211" t="s">
        <v>971</v>
      </c>
      <c r="M843" s="1232">
        <v>0.1</v>
      </c>
      <c r="N843" s="36" t="s">
        <v>42</v>
      </c>
      <c r="O843" s="226">
        <v>0.25</v>
      </c>
      <c r="P843" s="1212">
        <v>0.25</v>
      </c>
      <c r="Q843" s="195">
        <v>0.75</v>
      </c>
      <c r="R843" s="196">
        <v>1</v>
      </c>
      <c r="S843" s="88">
        <f t="shared" ref="S843" si="3869">SUM(O843:O843)*M843</f>
        <v>2.5000000000000001E-2</v>
      </c>
      <c r="T843" s="89">
        <f t="shared" ref="T843" si="3870">SUM(P843:P843)*M843</f>
        <v>2.5000000000000001E-2</v>
      </c>
      <c r="U843" s="89">
        <f t="shared" ref="U843" si="3871">SUM(Q843:Q843)*M843</f>
        <v>7.5000000000000011E-2</v>
      </c>
      <c r="V843" s="90">
        <f t="shared" ref="V843" si="3872">SUM(R843:R843)*M843</f>
        <v>0.1</v>
      </c>
      <c r="W843" s="91">
        <f t="shared" si="3638"/>
        <v>0.1</v>
      </c>
      <c r="X843" s="272"/>
      <c r="Y843" s="287"/>
      <c r="Z843" s="287"/>
      <c r="AA843" s="287"/>
      <c r="AB843" s="995"/>
      <c r="AC843" s="290"/>
      <c r="AD843" s="1209"/>
      <c r="AE843" s="51" t="str">
        <f t="shared" ref="AE843" si="3873">+IF(Q844&gt;Q843,"SUPERADA",IF(Q844=Q843,"EQUILIBRADA",IF(Q844&lt;Q843,"PARA MEJORAR")))</f>
        <v>EQUILIBRADA</v>
      </c>
      <c r="AF843" s="79"/>
      <c r="AG843" s="79"/>
      <c r="AH843" s="79"/>
      <c r="AI843" s="1210"/>
      <c r="AJ843" s="97"/>
      <c r="AK843" s="98"/>
      <c r="AL843" s="98"/>
      <c r="AM843" s="98"/>
      <c r="AN843" s="98"/>
      <c r="AO843" s="99"/>
    </row>
    <row r="844" spans="1:41" ht="39.950000000000003" customHeight="1" thickBot="1" x14ac:dyDescent="0.25">
      <c r="A844" s="1244"/>
      <c r="B844" s="1198"/>
      <c r="C844" s="1199"/>
      <c r="D844" s="1200"/>
      <c r="E844" s="1229"/>
      <c r="F844" s="1239"/>
      <c r="G844" s="1218"/>
      <c r="H844" s="1233"/>
      <c r="I844" s="1220"/>
      <c r="J844" s="1220"/>
      <c r="K844" s="1221"/>
      <c r="L844" s="1245"/>
      <c r="M844" s="1235"/>
      <c r="N844" s="65" t="s">
        <v>48</v>
      </c>
      <c r="O844" s="106">
        <v>0.25</v>
      </c>
      <c r="P844" s="1236">
        <v>0.25</v>
      </c>
      <c r="Q844" s="107">
        <v>0.75</v>
      </c>
      <c r="R844" s="108">
        <v>0</v>
      </c>
      <c r="S844" s="109">
        <f t="shared" ref="S844" si="3874">SUM(O844:O844)*M843</f>
        <v>2.5000000000000001E-2</v>
      </c>
      <c r="T844" s="110">
        <f t="shared" ref="T844" si="3875">SUM(P844:P844)*M843</f>
        <v>2.5000000000000001E-2</v>
      </c>
      <c r="U844" s="110">
        <f t="shared" ref="U844" si="3876">SUM(Q844:Q844)*M843</f>
        <v>7.5000000000000011E-2</v>
      </c>
      <c r="V844" s="111">
        <f t="shared" ref="V844" si="3877">SUM(R844:R844)*M843</f>
        <v>0</v>
      </c>
      <c r="W844" s="112">
        <f t="shared" si="3638"/>
        <v>7.5000000000000011E-2</v>
      </c>
      <c r="X844" s="326"/>
      <c r="Y844" s="327"/>
      <c r="Z844" s="327"/>
      <c r="AA844" s="327"/>
      <c r="AB844" s="1004"/>
      <c r="AC844" s="290"/>
      <c r="AD844" s="1246"/>
      <c r="AE844" s="78"/>
      <c r="AF844" s="78"/>
      <c r="AG844" s="79"/>
      <c r="AH844" s="79"/>
      <c r="AI844" s="1210"/>
      <c r="AJ844" s="97"/>
      <c r="AK844" s="98"/>
      <c r="AL844" s="98"/>
      <c r="AM844" s="98"/>
      <c r="AN844" s="98"/>
      <c r="AO844" s="99"/>
    </row>
    <row r="845" spans="1:41" ht="45" customHeight="1" x14ac:dyDescent="0.2">
      <c r="A845" s="1244"/>
      <c r="B845" s="1198"/>
      <c r="C845" s="1199"/>
      <c r="D845" s="1200"/>
      <c r="E845" s="1229"/>
      <c r="F845" s="1239"/>
      <c r="G845" s="1190" t="s">
        <v>972</v>
      </c>
      <c r="H845" s="1225">
        <v>118</v>
      </c>
      <c r="I845" s="1192" t="s">
        <v>973</v>
      </c>
      <c r="J845" s="1192" t="s">
        <v>974</v>
      </c>
      <c r="K845" s="1226">
        <v>0.25</v>
      </c>
      <c r="L845" s="1254" t="s">
        <v>975</v>
      </c>
      <c r="M845" s="1195">
        <v>1</v>
      </c>
      <c r="N845" s="36" t="s">
        <v>42</v>
      </c>
      <c r="O845" s="37">
        <v>0</v>
      </c>
      <c r="P845" s="39">
        <v>0.25</v>
      </c>
      <c r="Q845" s="38">
        <v>0.5</v>
      </c>
      <c r="R845" s="116">
        <v>1</v>
      </c>
      <c r="S845" s="41">
        <f t="shared" ref="S845" si="3878">SUM(O845:O845)*M845</f>
        <v>0</v>
      </c>
      <c r="T845" s="42">
        <f t="shared" ref="T845" si="3879">SUM(P845:P845)*M845</f>
        <v>0.25</v>
      </c>
      <c r="U845" s="42">
        <f t="shared" ref="U845" si="3880">SUM(Q845:Q845)*M845</f>
        <v>0.5</v>
      </c>
      <c r="V845" s="43">
        <f t="shared" ref="V845" si="3881">SUM(R845:R845)*M845</f>
        <v>1</v>
      </c>
      <c r="W845" s="44">
        <f t="shared" si="3638"/>
        <v>1</v>
      </c>
      <c r="X845" s="272">
        <f>+S846</f>
        <v>0</v>
      </c>
      <c r="Y845" s="287">
        <f>+T846</f>
        <v>0.25</v>
      </c>
      <c r="Z845" s="287">
        <f>+U846</f>
        <v>0.5</v>
      </c>
      <c r="AA845" s="287">
        <f>+V846</f>
        <v>0</v>
      </c>
      <c r="AB845" s="995">
        <f>+W846</f>
        <v>0.5</v>
      </c>
      <c r="AC845" s="290"/>
      <c r="AD845" s="1255" t="s">
        <v>976</v>
      </c>
      <c r="AE845" s="51" t="str">
        <f t="shared" ref="AE845" si="3882">+IF(Q846&gt;Q845,"SUPERADA",IF(Q846=Q845,"EQUILIBRADA",IF(Q846&lt;Q845,"PARA MEJORAR")))</f>
        <v>EQUILIBRADA</v>
      </c>
      <c r="AF845" s="51" t="str">
        <f>IF(COUNTIF(AE845:AE846,"PARA MEJORAR")&gt;=1,"PARA MEJORAR","BIEN")</f>
        <v>BIEN</v>
      </c>
      <c r="AG845" s="79"/>
      <c r="AH845" s="79"/>
      <c r="AI845" s="1210"/>
      <c r="AJ845" s="81"/>
      <c r="AK845" s="82"/>
      <c r="AL845" s="82"/>
      <c r="AM845" s="82"/>
      <c r="AN845" s="82"/>
      <c r="AO845" s="83"/>
    </row>
    <row r="846" spans="1:41" ht="60" customHeight="1" thickBot="1" x14ac:dyDescent="0.25">
      <c r="A846" s="1244"/>
      <c r="B846" s="1198"/>
      <c r="C846" s="1199"/>
      <c r="D846" s="1200"/>
      <c r="E846" s="1229"/>
      <c r="F846" s="1239"/>
      <c r="G846" s="1218"/>
      <c r="H846" s="1233"/>
      <c r="I846" s="1220"/>
      <c r="J846" s="1220"/>
      <c r="K846" s="1221"/>
      <c r="L846" s="1256"/>
      <c r="M846" s="1223"/>
      <c r="N846" s="65" t="s">
        <v>48</v>
      </c>
      <c r="O846" s="106">
        <v>0</v>
      </c>
      <c r="P846" s="1236">
        <v>0.25</v>
      </c>
      <c r="Q846" s="107">
        <v>0.5</v>
      </c>
      <c r="R846" s="108">
        <v>0</v>
      </c>
      <c r="S846" s="109">
        <f t="shared" ref="S846" si="3883">SUM(O846:O846)*M845</f>
        <v>0</v>
      </c>
      <c r="T846" s="110">
        <f t="shared" ref="T846" si="3884">SUM(P846:P846)*M845</f>
        <v>0.25</v>
      </c>
      <c r="U846" s="110">
        <f t="shared" ref="U846" si="3885">SUM(Q846:Q846)*M845</f>
        <v>0.5</v>
      </c>
      <c r="V846" s="111">
        <f t="shared" ref="V846" si="3886">SUM(R846:R846)*M845</f>
        <v>0</v>
      </c>
      <c r="W846" s="112">
        <f t="shared" si="3638"/>
        <v>0.5</v>
      </c>
      <c r="X846" s="272"/>
      <c r="Y846" s="287"/>
      <c r="Z846" s="287"/>
      <c r="AA846" s="287"/>
      <c r="AB846" s="995"/>
      <c r="AC846" s="290"/>
      <c r="AD846" s="1257"/>
      <c r="AE846" s="78"/>
      <c r="AF846" s="79"/>
      <c r="AG846" s="79"/>
      <c r="AH846" s="79"/>
      <c r="AI846" s="1210"/>
      <c r="AJ846" s="97"/>
      <c r="AK846" s="98"/>
      <c r="AL846" s="98"/>
      <c r="AM846" s="98"/>
      <c r="AN846" s="98"/>
      <c r="AO846" s="99"/>
    </row>
    <row r="847" spans="1:41" ht="39.950000000000003" customHeight="1" x14ac:dyDescent="0.2">
      <c r="A847" s="1244"/>
      <c r="B847" s="1198"/>
      <c r="C847" s="1199"/>
      <c r="D847" s="1200"/>
      <c r="E847" s="1229"/>
      <c r="F847" s="1239"/>
      <c r="G847" s="1190" t="s">
        <v>977</v>
      </c>
      <c r="H847" s="1258">
        <v>119</v>
      </c>
      <c r="I847" s="1192" t="s">
        <v>978</v>
      </c>
      <c r="J847" s="1192" t="s">
        <v>979</v>
      </c>
      <c r="K847" s="1226" t="s">
        <v>980</v>
      </c>
      <c r="L847" s="1254" t="s">
        <v>981</v>
      </c>
      <c r="M847" s="1195">
        <v>0.7</v>
      </c>
      <c r="N847" s="36" t="s">
        <v>42</v>
      </c>
      <c r="O847" s="37">
        <v>0.25</v>
      </c>
      <c r="P847" s="39">
        <v>0.5</v>
      </c>
      <c r="Q847" s="38">
        <v>0.75</v>
      </c>
      <c r="R847" s="116">
        <v>1</v>
      </c>
      <c r="S847" s="41">
        <f t="shared" ref="S847" si="3887">SUM(O847:O847)*M847</f>
        <v>0.17499999999999999</v>
      </c>
      <c r="T847" s="42">
        <f t="shared" ref="T847" si="3888">SUM(P847:P847)*M847</f>
        <v>0.35</v>
      </c>
      <c r="U847" s="42">
        <f t="shared" ref="U847" si="3889">SUM(Q847:Q847)*M847</f>
        <v>0.52499999999999991</v>
      </c>
      <c r="V847" s="43">
        <f t="shared" ref="V847" si="3890">SUM(R847:R847)*M847</f>
        <v>0.7</v>
      </c>
      <c r="W847" s="44">
        <f t="shared" si="3638"/>
        <v>0.7</v>
      </c>
      <c r="X847" s="313">
        <f>+S848+S850</f>
        <v>0.17499999999999999</v>
      </c>
      <c r="Y847" s="273">
        <f>+T848+T850</f>
        <v>0.17499999999999999</v>
      </c>
      <c r="Z847" s="273">
        <f>+U848+U850</f>
        <v>0.17499999999999999</v>
      </c>
      <c r="AA847" s="273">
        <f>+V848+V850</f>
        <v>0</v>
      </c>
      <c r="AB847" s="980">
        <f>+W848+W850</f>
        <v>0.17499999999999999</v>
      </c>
      <c r="AC847" s="290"/>
      <c r="AD847" s="1257"/>
      <c r="AE847" s="51" t="str">
        <f t="shared" ref="AE847" si="3891">+IF(Q848&gt;Q847,"SUPERADA",IF(Q848=Q847,"EQUILIBRADA",IF(Q848&lt;Q847,"PARA MEJORAR")))</f>
        <v>PARA MEJORAR</v>
      </c>
      <c r="AF847" s="51" t="str">
        <f>IF(COUNTIF(AE847:AE850,"PARA MEJORAR")&gt;=1,"PARA MEJORAR","BIEN")</f>
        <v>PARA MEJORAR</v>
      </c>
      <c r="AG847" s="79"/>
      <c r="AH847" s="79"/>
      <c r="AI847" s="1210"/>
      <c r="AJ847" s="81"/>
      <c r="AK847" s="82"/>
      <c r="AL847" s="82"/>
      <c r="AM847" s="82"/>
      <c r="AN847" s="82"/>
      <c r="AO847" s="83"/>
    </row>
    <row r="848" spans="1:41" ht="39.950000000000003" customHeight="1" thickBot="1" x14ac:dyDescent="0.25">
      <c r="A848" s="1244"/>
      <c r="B848" s="1198"/>
      <c r="C848" s="1199"/>
      <c r="D848" s="1200"/>
      <c r="E848" s="1229"/>
      <c r="F848" s="1239"/>
      <c r="G848" s="1202"/>
      <c r="H848" s="1259"/>
      <c r="I848" s="1204"/>
      <c r="J848" s="1204"/>
      <c r="K848" s="1205"/>
      <c r="L848" s="1260"/>
      <c r="M848" s="1207"/>
      <c r="N848" s="65" t="s">
        <v>48</v>
      </c>
      <c r="O848" s="66">
        <v>0.25</v>
      </c>
      <c r="P848" s="1208">
        <v>0.25</v>
      </c>
      <c r="Q848" s="67">
        <v>0.25</v>
      </c>
      <c r="R848" s="96">
        <v>0</v>
      </c>
      <c r="S848" s="68">
        <f t="shared" ref="S848" si="3892">SUM(O848:O848)*M847</f>
        <v>0.17499999999999999</v>
      </c>
      <c r="T848" s="69">
        <f t="shared" ref="T848" si="3893">SUM(P848:P848)*M847</f>
        <v>0.17499999999999999</v>
      </c>
      <c r="U848" s="69">
        <f t="shared" ref="U848" si="3894">SUM(Q848:Q848)*M847</f>
        <v>0.17499999999999999</v>
      </c>
      <c r="V848" s="70">
        <f t="shared" ref="V848" si="3895">SUM(R848:R848)*M847</f>
        <v>0</v>
      </c>
      <c r="W848" s="71">
        <f t="shared" si="3638"/>
        <v>0.17499999999999999</v>
      </c>
      <c r="X848" s="272"/>
      <c r="Y848" s="287"/>
      <c r="Z848" s="287"/>
      <c r="AA848" s="287"/>
      <c r="AB848" s="995"/>
      <c r="AC848" s="290"/>
      <c r="AD848" s="1257"/>
      <c r="AE848" s="78"/>
      <c r="AF848" s="79"/>
      <c r="AG848" s="79"/>
      <c r="AH848" s="79"/>
      <c r="AI848" s="1210"/>
      <c r="AJ848" s="97"/>
      <c r="AK848" s="98"/>
      <c r="AL848" s="98"/>
      <c r="AM848" s="98"/>
      <c r="AN848" s="98"/>
      <c r="AO848" s="99"/>
    </row>
    <row r="849" spans="1:41" ht="39.950000000000003" customHeight="1" x14ac:dyDescent="0.2">
      <c r="A849" s="1244"/>
      <c r="B849" s="1198"/>
      <c r="C849" s="1199"/>
      <c r="D849" s="1200"/>
      <c r="E849" s="1229"/>
      <c r="F849" s="1239"/>
      <c r="G849" s="1202"/>
      <c r="H849" s="1259"/>
      <c r="I849" s="1204"/>
      <c r="J849" s="1204"/>
      <c r="K849" s="1205"/>
      <c r="L849" s="1261" t="s">
        <v>982</v>
      </c>
      <c r="M849" s="1207">
        <v>0.3</v>
      </c>
      <c r="N849" s="36" t="s">
        <v>42</v>
      </c>
      <c r="O849" s="226">
        <v>0</v>
      </c>
      <c r="P849" s="1212">
        <v>0</v>
      </c>
      <c r="Q849" s="195">
        <v>0.5</v>
      </c>
      <c r="R849" s="196">
        <v>1</v>
      </c>
      <c r="S849" s="88">
        <f t="shared" ref="S849" si="3896">SUM(O849:O849)*M849</f>
        <v>0</v>
      </c>
      <c r="T849" s="89">
        <f t="shared" ref="T849" si="3897">SUM(P849:P849)*M849</f>
        <v>0</v>
      </c>
      <c r="U849" s="89">
        <f t="shared" ref="U849" si="3898">SUM(Q849:Q849)*M849</f>
        <v>0.15</v>
      </c>
      <c r="V849" s="90">
        <f t="shared" ref="V849" si="3899">SUM(R849:R849)*M849</f>
        <v>0.3</v>
      </c>
      <c r="W849" s="91">
        <f t="shared" si="3638"/>
        <v>0.3</v>
      </c>
      <c r="X849" s="272"/>
      <c r="Y849" s="287"/>
      <c r="Z849" s="287"/>
      <c r="AA849" s="287"/>
      <c r="AB849" s="995"/>
      <c r="AC849" s="290"/>
      <c r="AD849" s="1257"/>
      <c r="AE849" s="51" t="str">
        <f t="shared" ref="AE849" si="3900">+IF(Q850&gt;Q849,"SUPERADA",IF(Q850=Q849,"EQUILIBRADA",IF(Q850&lt;Q849,"PARA MEJORAR")))</f>
        <v>PARA MEJORAR</v>
      </c>
      <c r="AF849" s="79"/>
      <c r="AG849" s="79"/>
      <c r="AH849" s="79"/>
      <c r="AI849" s="1210"/>
      <c r="AJ849" s="97"/>
      <c r="AK849" s="98"/>
      <c r="AL849" s="98"/>
      <c r="AM849" s="98"/>
      <c r="AN849" s="98"/>
      <c r="AO849" s="99"/>
    </row>
    <row r="850" spans="1:41" ht="39.950000000000003" customHeight="1" thickBot="1" x14ac:dyDescent="0.25">
      <c r="A850" s="1262"/>
      <c r="B850" s="1198"/>
      <c r="C850" s="1263"/>
      <c r="D850" s="1216"/>
      <c r="E850" s="1264"/>
      <c r="F850" s="1265"/>
      <c r="G850" s="1218"/>
      <c r="H850" s="1266"/>
      <c r="I850" s="1220"/>
      <c r="J850" s="1220"/>
      <c r="K850" s="1221"/>
      <c r="L850" s="1256"/>
      <c r="M850" s="1223"/>
      <c r="N850" s="65" t="s">
        <v>48</v>
      </c>
      <c r="O850" s="106">
        <v>0</v>
      </c>
      <c r="P850" s="1236">
        <v>0</v>
      </c>
      <c r="Q850" s="107">
        <v>0</v>
      </c>
      <c r="R850" s="108">
        <v>0</v>
      </c>
      <c r="S850" s="109">
        <f t="shared" ref="S850" si="3901">SUM(O850:O850)*M849</f>
        <v>0</v>
      </c>
      <c r="T850" s="110">
        <f t="shared" ref="T850" si="3902">SUM(P850:P850)*M849</f>
        <v>0</v>
      </c>
      <c r="U850" s="110">
        <f t="shared" ref="U850" si="3903">SUM(Q850:Q850)*M849</f>
        <v>0</v>
      </c>
      <c r="V850" s="111">
        <f t="shared" ref="V850" si="3904">SUM(R850:R850)*M849</f>
        <v>0</v>
      </c>
      <c r="W850" s="112">
        <f t="shared" si="3638"/>
        <v>0</v>
      </c>
      <c r="X850" s="272"/>
      <c r="Y850" s="287"/>
      <c r="Z850" s="287"/>
      <c r="AA850" s="287"/>
      <c r="AB850" s="995"/>
      <c r="AC850" s="290"/>
      <c r="AD850" s="1267"/>
      <c r="AE850" s="78"/>
      <c r="AF850" s="78"/>
      <c r="AG850" s="78"/>
      <c r="AH850" s="79"/>
      <c r="AI850" s="1210"/>
      <c r="AJ850" s="97"/>
      <c r="AK850" s="98"/>
      <c r="AL850" s="98"/>
      <c r="AM850" s="98"/>
      <c r="AN850" s="98"/>
      <c r="AO850" s="99"/>
    </row>
    <row r="851" spans="1:41" ht="39.950000000000003" customHeight="1" x14ac:dyDescent="0.2">
      <c r="A851" s="1242" t="s">
        <v>983</v>
      </c>
      <c r="B851" s="1198"/>
      <c r="C851" s="1187">
        <v>56</v>
      </c>
      <c r="D851" s="1188" t="s">
        <v>984</v>
      </c>
      <c r="E851" s="1224">
        <v>63</v>
      </c>
      <c r="F851" s="1237" t="s">
        <v>985</v>
      </c>
      <c r="G851" s="1190" t="s">
        <v>986</v>
      </c>
      <c r="H851" s="1225">
        <v>120</v>
      </c>
      <c r="I851" s="1192" t="s">
        <v>987</v>
      </c>
      <c r="J851" s="1192" t="s">
        <v>988</v>
      </c>
      <c r="K851" s="1226">
        <v>0.2</v>
      </c>
      <c r="L851" s="1254" t="s">
        <v>989</v>
      </c>
      <c r="M851" s="1228">
        <v>0.2</v>
      </c>
      <c r="N851" s="36" t="s">
        <v>42</v>
      </c>
      <c r="O851" s="37">
        <v>0</v>
      </c>
      <c r="P851" s="39">
        <v>0</v>
      </c>
      <c r="Q851" s="38">
        <v>0.5</v>
      </c>
      <c r="R851" s="116">
        <v>1</v>
      </c>
      <c r="S851" s="41">
        <f t="shared" ref="S851" si="3905">SUM(O851:O851)*M851</f>
        <v>0</v>
      </c>
      <c r="T851" s="42">
        <f t="shared" ref="T851" si="3906">SUM(P851:P851)*M851</f>
        <v>0</v>
      </c>
      <c r="U851" s="42">
        <f t="shared" ref="U851" si="3907">SUM(Q851:Q851)*M851</f>
        <v>0.1</v>
      </c>
      <c r="V851" s="43">
        <f t="shared" ref="V851" si="3908">SUM(R851:R851)*M851</f>
        <v>0.2</v>
      </c>
      <c r="W851" s="44">
        <f t="shared" si="3638"/>
        <v>0.2</v>
      </c>
      <c r="X851" s="313">
        <f>+S854+S856+S858+S852+S860+S862</f>
        <v>4.0000000000000008E-2</v>
      </c>
      <c r="Y851" s="273">
        <f>+T854+T856+T858+T852+T860+T862</f>
        <v>0.10460000000000001</v>
      </c>
      <c r="Z851" s="273">
        <f>+U854+U856+U858+U852+U860+U862</f>
        <v>0.70750000000000002</v>
      </c>
      <c r="AA851" s="273">
        <f>+V854+V856+V858+V852+V860+V862</f>
        <v>0</v>
      </c>
      <c r="AB851" s="980">
        <f>+W854+W856+W858+W852+W860+W862</f>
        <v>0.70750000000000002</v>
      </c>
      <c r="AC851" s="290"/>
      <c r="AD851" s="1268" t="s">
        <v>990</v>
      </c>
      <c r="AE851" s="51" t="str">
        <f t="shared" ref="AE851" si="3909">+IF(Q852&gt;Q851,"SUPERADA",IF(Q852=Q851,"EQUILIBRADA",IF(Q852&lt;Q851,"PARA MEJORAR")))</f>
        <v>SUPERADA</v>
      </c>
      <c r="AF851" s="51" t="str">
        <f>IF(COUNTIF(AE851:AE862,"PARA MEJORAR")&gt;=1,"PARA MEJORAR","BIEN")</f>
        <v>BIEN</v>
      </c>
      <c r="AG851" s="51" t="str">
        <f>IF(COUNTIF(AF851:AF862,"PARA MEJORAR")&gt;=1,"PARA MEJORAR","BIEN")</f>
        <v>BIEN</v>
      </c>
      <c r="AH851" s="79"/>
      <c r="AI851" s="1210"/>
      <c r="AJ851" s="81"/>
      <c r="AK851" s="82"/>
      <c r="AL851" s="82"/>
      <c r="AM851" s="82"/>
      <c r="AN851" s="82"/>
      <c r="AO851" s="83"/>
    </row>
    <row r="852" spans="1:41" ht="39.950000000000003" customHeight="1" thickBot="1" x14ac:dyDescent="0.25">
      <c r="A852" s="1244"/>
      <c r="B852" s="1198"/>
      <c r="C852" s="1199"/>
      <c r="D852" s="1200"/>
      <c r="E852" s="1229"/>
      <c r="F852" s="1239"/>
      <c r="G852" s="1202"/>
      <c r="H852" s="1230"/>
      <c r="I852" s="1204"/>
      <c r="J852" s="1204"/>
      <c r="K852" s="1205"/>
      <c r="L852" s="1260"/>
      <c r="M852" s="1232"/>
      <c r="N852" s="65" t="s">
        <v>48</v>
      </c>
      <c r="O852" s="66">
        <v>0.2</v>
      </c>
      <c r="P852" s="1208">
        <v>0.2</v>
      </c>
      <c r="Q852" s="67">
        <v>1</v>
      </c>
      <c r="R852" s="96">
        <v>0</v>
      </c>
      <c r="S852" s="68">
        <f t="shared" ref="S852" si="3910">SUM(O852:O852)*M851</f>
        <v>4.0000000000000008E-2</v>
      </c>
      <c r="T852" s="69">
        <f t="shared" ref="T852" si="3911">SUM(P852:P852)*M851</f>
        <v>4.0000000000000008E-2</v>
      </c>
      <c r="U852" s="69">
        <f t="shared" ref="U852" si="3912">SUM(Q852:Q852)*M851</f>
        <v>0.2</v>
      </c>
      <c r="V852" s="70">
        <f t="shared" ref="V852" si="3913">SUM(R852:R852)*M851</f>
        <v>0</v>
      </c>
      <c r="W852" s="71">
        <f t="shared" si="3638"/>
        <v>0.2</v>
      </c>
      <c r="X852" s="272"/>
      <c r="Y852" s="287"/>
      <c r="Z852" s="287"/>
      <c r="AA852" s="287"/>
      <c r="AB852" s="995"/>
      <c r="AC852" s="290"/>
      <c r="AD852" s="1269"/>
      <c r="AE852" s="78"/>
      <c r="AF852" s="79"/>
      <c r="AG852" s="79"/>
      <c r="AH852" s="79"/>
      <c r="AI852" s="1210"/>
      <c r="AJ852" s="97"/>
      <c r="AK852" s="98"/>
      <c r="AL852" s="98"/>
      <c r="AM852" s="98"/>
      <c r="AN852" s="98"/>
      <c r="AO852" s="99"/>
    </row>
    <row r="853" spans="1:41" ht="39.950000000000003" customHeight="1" x14ac:dyDescent="0.2">
      <c r="A853" s="1244"/>
      <c r="B853" s="1198"/>
      <c r="C853" s="1199"/>
      <c r="D853" s="1200"/>
      <c r="E853" s="1229"/>
      <c r="F853" s="1239"/>
      <c r="G853" s="1202"/>
      <c r="H853" s="1230"/>
      <c r="I853" s="1204"/>
      <c r="J853" s="1204"/>
      <c r="K853" s="1205"/>
      <c r="L853" s="1261" t="s">
        <v>991</v>
      </c>
      <c r="M853" s="1232">
        <v>0.2</v>
      </c>
      <c r="N853" s="36" t="s">
        <v>42</v>
      </c>
      <c r="O853" s="226">
        <v>0</v>
      </c>
      <c r="P853" s="1212">
        <v>0</v>
      </c>
      <c r="Q853" s="195">
        <v>0.5</v>
      </c>
      <c r="R853" s="196">
        <v>1</v>
      </c>
      <c r="S853" s="88">
        <f t="shared" ref="S853" si="3914">SUM(O853:O853)*M853</f>
        <v>0</v>
      </c>
      <c r="T853" s="89">
        <f t="shared" ref="T853" si="3915">SUM(P853:P853)*M853</f>
        <v>0</v>
      </c>
      <c r="U853" s="89">
        <f t="shared" ref="U853" si="3916">SUM(Q853:Q853)*M853</f>
        <v>0.1</v>
      </c>
      <c r="V853" s="90">
        <f t="shared" ref="V853" si="3917">SUM(R853:R853)*M853</f>
        <v>0.2</v>
      </c>
      <c r="W853" s="91">
        <f t="shared" si="3638"/>
        <v>0.2</v>
      </c>
      <c r="X853" s="272"/>
      <c r="Y853" s="287"/>
      <c r="Z853" s="287"/>
      <c r="AA853" s="287"/>
      <c r="AB853" s="995"/>
      <c r="AC853" s="290"/>
      <c r="AD853" s="1269"/>
      <c r="AE853" s="51" t="str">
        <f t="shared" ref="AE853" si="3918">+IF(Q854&gt;Q853,"SUPERADA",IF(Q854=Q853,"EQUILIBRADA",IF(Q854&lt;Q853,"PARA MEJORAR")))</f>
        <v>SUPERADA</v>
      </c>
      <c r="AF853" s="79"/>
      <c r="AG853" s="79"/>
      <c r="AH853" s="79"/>
      <c r="AI853" s="1210"/>
      <c r="AJ853" s="97"/>
      <c r="AK853" s="98"/>
      <c r="AL853" s="98"/>
      <c r="AM853" s="98"/>
      <c r="AN853" s="98"/>
      <c r="AO853" s="99"/>
    </row>
    <row r="854" spans="1:41" ht="39.950000000000003" customHeight="1" thickBot="1" x14ac:dyDescent="0.25">
      <c r="A854" s="1244"/>
      <c r="B854" s="1198"/>
      <c r="C854" s="1199"/>
      <c r="D854" s="1200"/>
      <c r="E854" s="1229"/>
      <c r="F854" s="1239"/>
      <c r="G854" s="1202"/>
      <c r="H854" s="1230"/>
      <c r="I854" s="1204"/>
      <c r="J854" s="1204"/>
      <c r="K854" s="1205"/>
      <c r="L854" s="1260"/>
      <c r="M854" s="1232"/>
      <c r="N854" s="65" t="s">
        <v>48</v>
      </c>
      <c r="O854" s="66">
        <v>0</v>
      </c>
      <c r="P854" s="1208">
        <v>0.2</v>
      </c>
      <c r="Q854" s="67">
        <v>1</v>
      </c>
      <c r="R854" s="96">
        <v>0</v>
      </c>
      <c r="S854" s="68">
        <f t="shared" ref="S854" si="3919">SUM(O854:O854)*M853</f>
        <v>0</v>
      </c>
      <c r="T854" s="69">
        <f t="shared" ref="T854" si="3920">SUM(P854:P854)*M853</f>
        <v>4.0000000000000008E-2</v>
      </c>
      <c r="U854" s="69">
        <f t="shared" ref="U854" si="3921">SUM(Q854:Q854)*M853</f>
        <v>0.2</v>
      </c>
      <c r="V854" s="70">
        <f t="shared" ref="V854" si="3922">SUM(R854:R854)*M853</f>
        <v>0</v>
      </c>
      <c r="W854" s="71">
        <f t="shared" si="3638"/>
        <v>0.2</v>
      </c>
      <c r="X854" s="272"/>
      <c r="Y854" s="287"/>
      <c r="Z854" s="287"/>
      <c r="AA854" s="287"/>
      <c r="AB854" s="995"/>
      <c r="AC854" s="290"/>
      <c r="AD854" s="1269"/>
      <c r="AE854" s="78"/>
      <c r="AF854" s="79"/>
      <c r="AG854" s="79"/>
      <c r="AH854" s="79"/>
      <c r="AI854" s="1210"/>
      <c r="AJ854" s="97"/>
      <c r="AK854" s="98"/>
      <c r="AL854" s="98"/>
      <c r="AM854" s="98"/>
      <c r="AN854" s="98"/>
      <c r="AO854" s="99"/>
    </row>
    <row r="855" spans="1:41" ht="39.950000000000003" customHeight="1" x14ac:dyDescent="0.2">
      <c r="A855" s="1244"/>
      <c r="B855" s="1198"/>
      <c r="C855" s="1199"/>
      <c r="D855" s="1200"/>
      <c r="E855" s="1229"/>
      <c r="F855" s="1239"/>
      <c r="G855" s="1202"/>
      <c r="H855" s="1230"/>
      <c r="I855" s="1204"/>
      <c r="J855" s="1204"/>
      <c r="K855" s="1205"/>
      <c r="L855" s="1261" t="s">
        <v>992</v>
      </c>
      <c r="M855" s="1232">
        <v>0.15</v>
      </c>
      <c r="N855" s="36" t="s">
        <v>42</v>
      </c>
      <c r="O855" s="226">
        <v>0</v>
      </c>
      <c r="P855" s="1212">
        <v>0</v>
      </c>
      <c r="Q855" s="195">
        <v>0</v>
      </c>
      <c r="R855" s="196">
        <v>1</v>
      </c>
      <c r="S855" s="88">
        <f t="shared" ref="S855" si="3923">SUM(O855:O855)*M855</f>
        <v>0</v>
      </c>
      <c r="T855" s="89">
        <f t="shared" ref="T855" si="3924">SUM(P855:P855)*M855</f>
        <v>0</v>
      </c>
      <c r="U855" s="89">
        <f t="shared" ref="U855" si="3925">SUM(Q855:Q855)*M855</f>
        <v>0</v>
      </c>
      <c r="V855" s="90">
        <f t="shared" ref="V855" si="3926">SUM(R855:R855)*M855</f>
        <v>0.15</v>
      </c>
      <c r="W855" s="91">
        <f t="shared" ref="W855:W918" si="3927">MAX(S855:V855)</f>
        <v>0.15</v>
      </c>
      <c r="X855" s="272"/>
      <c r="Y855" s="287"/>
      <c r="Z855" s="287"/>
      <c r="AA855" s="287"/>
      <c r="AB855" s="995"/>
      <c r="AC855" s="290"/>
      <c r="AD855" s="1269"/>
      <c r="AE855" s="51" t="str">
        <f t="shared" ref="AE855" si="3928">+IF(Q856&gt;Q855,"SUPERADA",IF(Q856=Q855,"EQUILIBRADA",IF(Q856&lt;Q855,"PARA MEJORAR")))</f>
        <v>SUPERADA</v>
      </c>
      <c r="AF855" s="79"/>
      <c r="AG855" s="79"/>
      <c r="AH855" s="79"/>
      <c r="AI855" s="1210"/>
      <c r="AJ855" s="97"/>
      <c r="AK855" s="98"/>
      <c r="AL855" s="98"/>
      <c r="AM855" s="98"/>
      <c r="AN855" s="98"/>
      <c r="AO855" s="99"/>
    </row>
    <row r="856" spans="1:41" ht="39.950000000000003" customHeight="1" thickBot="1" x14ac:dyDescent="0.25">
      <c r="A856" s="1244"/>
      <c r="B856" s="1198"/>
      <c r="C856" s="1199"/>
      <c r="D856" s="1200"/>
      <c r="E856" s="1229"/>
      <c r="F856" s="1239"/>
      <c r="G856" s="1202"/>
      <c r="H856" s="1230"/>
      <c r="I856" s="1204"/>
      <c r="J856" s="1204"/>
      <c r="K856" s="1205"/>
      <c r="L856" s="1260"/>
      <c r="M856" s="1232"/>
      <c r="N856" s="65" t="s">
        <v>48</v>
      </c>
      <c r="O856" s="66">
        <v>0</v>
      </c>
      <c r="P856" s="1208">
        <v>0.16400000000000001</v>
      </c>
      <c r="Q856" s="67">
        <v>1</v>
      </c>
      <c r="R856" s="96">
        <v>0</v>
      </c>
      <c r="S856" s="68">
        <f t="shared" ref="S856" si="3929">SUM(O856:O856)*M855</f>
        <v>0</v>
      </c>
      <c r="T856" s="69">
        <f t="shared" ref="T856" si="3930">SUM(P856:P856)*M855</f>
        <v>2.46E-2</v>
      </c>
      <c r="U856" s="69">
        <f t="shared" ref="U856" si="3931">SUM(Q856:Q856)*M855</f>
        <v>0.15</v>
      </c>
      <c r="V856" s="70">
        <f t="shared" ref="V856" si="3932">SUM(R856:R856)*M855</f>
        <v>0</v>
      </c>
      <c r="W856" s="71">
        <f t="shared" si="3927"/>
        <v>0.15</v>
      </c>
      <c r="X856" s="272"/>
      <c r="Y856" s="287"/>
      <c r="Z856" s="287"/>
      <c r="AA856" s="287"/>
      <c r="AB856" s="995"/>
      <c r="AC856" s="290"/>
      <c r="AD856" s="1269"/>
      <c r="AE856" s="78"/>
      <c r="AF856" s="79"/>
      <c r="AG856" s="79"/>
      <c r="AH856" s="79"/>
      <c r="AI856" s="1210"/>
      <c r="AJ856" s="97"/>
      <c r="AK856" s="98"/>
      <c r="AL856" s="98"/>
      <c r="AM856" s="98"/>
      <c r="AN856" s="98"/>
      <c r="AO856" s="99"/>
    </row>
    <row r="857" spans="1:41" ht="39.950000000000003" customHeight="1" x14ac:dyDescent="0.2">
      <c r="A857" s="1244"/>
      <c r="B857" s="1198"/>
      <c r="C857" s="1199"/>
      <c r="D857" s="1200"/>
      <c r="E857" s="1229"/>
      <c r="F857" s="1239"/>
      <c r="G857" s="1202"/>
      <c r="H857" s="1230"/>
      <c r="I857" s="1204"/>
      <c r="J857" s="1204"/>
      <c r="K857" s="1205"/>
      <c r="L857" s="1261" t="s">
        <v>993</v>
      </c>
      <c r="M857" s="1232">
        <v>0.15</v>
      </c>
      <c r="N857" s="36" t="s">
        <v>42</v>
      </c>
      <c r="O857" s="226">
        <v>0</v>
      </c>
      <c r="P857" s="1212">
        <v>0</v>
      </c>
      <c r="Q857" s="195">
        <v>0</v>
      </c>
      <c r="R857" s="196">
        <v>1</v>
      </c>
      <c r="S857" s="88">
        <f t="shared" ref="S857" si="3933">SUM(O857:O857)*M857</f>
        <v>0</v>
      </c>
      <c r="T857" s="89">
        <f t="shared" ref="T857" si="3934">SUM(P857:P857)*M857</f>
        <v>0</v>
      </c>
      <c r="U857" s="89">
        <f t="shared" ref="U857" si="3935">SUM(Q857:Q857)*M857</f>
        <v>0</v>
      </c>
      <c r="V857" s="90">
        <f t="shared" ref="V857" si="3936">SUM(R857:R857)*M857</f>
        <v>0.15</v>
      </c>
      <c r="W857" s="91">
        <f t="shared" si="3927"/>
        <v>0.15</v>
      </c>
      <c r="X857" s="272"/>
      <c r="Y857" s="287"/>
      <c r="Z857" s="287"/>
      <c r="AA857" s="287"/>
      <c r="AB857" s="995"/>
      <c r="AC857" s="290"/>
      <c r="AD857" s="1269"/>
      <c r="AE857" s="51" t="str">
        <f t="shared" ref="AE857" si="3937">+IF(Q858&gt;Q857,"SUPERADA",IF(Q858=Q857,"EQUILIBRADA",IF(Q858&lt;Q857,"PARA MEJORAR")))</f>
        <v>SUPERADA</v>
      </c>
      <c r="AF857" s="79"/>
      <c r="AG857" s="79"/>
      <c r="AH857" s="79"/>
      <c r="AI857" s="1210"/>
      <c r="AJ857" s="97"/>
      <c r="AK857" s="98"/>
      <c r="AL857" s="98"/>
      <c r="AM857" s="98"/>
      <c r="AN857" s="98"/>
      <c r="AO857" s="99"/>
    </row>
    <row r="858" spans="1:41" ht="39.950000000000003" customHeight="1" thickBot="1" x14ac:dyDescent="0.25">
      <c r="A858" s="1244"/>
      <c r="B858" s="1198"/>
      <c r="C858" s="1199"/>
      <c r="D858" s="1200"/>
      <c r="E858" s="1229"/>
      <c r="F858" s="1239"/>
      <c r="G858" s="1202"/>
      <c r="H858" s="1230"/>
      <c r="I858" s="1204"/>
      <c r="J858" s="1204"/>
      <c r="K858" s="1205"/>
      <c r="L858" s="1260"/>
      <c r="M858" s="1232"/>
      <c r="N858" s="65" t="s">
        <v>48</v>
      </c>
      <c r="O858" s="66">
        <v>0</v>
      </c>
      <c r="P858" s="1208">
        <v>0</v>
      </c>
      <c r="Q858" s="67">
        <v>0.5</v>
      </c>
      <c r="R858" s="96">
        <v>0</v>
      </c>
      <c r="S858" s="68">
        <f t="shared" ref="S858" si="3938">SUM(O858:O858)*M857</f>
        <v>0</v>
      </c>
      <c r="T858" s="69">
        <f t="shared" ref="T858" si="3939">SUM(P858:P858)*M857</f>
        <v>0</v>
      </c>
      <c r="U858" s="69">
        <f t="shared" ref="U858" si="3940">SUM(Q858:Q858)*M857</f>
        <v>7.4999999999999997E-2</v>
      </c>
      <c r="V858" s="70">
        <f t="shared" ref="V858" si="3941">SUM(R858:R858)*M857</f>
        <v>0</v>
      </c>
      <c r="W858" s="71">
        <f t="shared" si="3927"/>
        <v>7.4999999999999997E-2</v>
      </c>
      <c r="X858" s="272"/>
      <c r="Y858" s="287"/>
      <c r="Z858" s="287"/>
      <c r="AA858" s="287"/>
      <c r="AB858" s="995"/>
      <c r="AC858" s="290"/>
      <c r="AD858" s="1269"/>
      <c r="AE858" s="78"/>
      <c r="AF858" s="79"/>
      <c r="AG858" s="79"/>
      <c r="AH858" s="79"/>
      <c r="AI858" s="1210"/>
      <c r="AJ858" s="97"/>
      <c r="AK858" s="98"/>
      <c r="AL858" s="98"/>
      <c r="AM858" s="98"/>
      <c r="AN858" s="98"/>
      <c r="AO858" s="99"/>
    </row>
    <row r="859" spans="1:41" ht="39.950000000000003" customHeight="1" x14ac:dyDescent="0.2">
      <c r="A859" s="1244"/>
      <c r="B859" s="1198"/>
      <c r="C859" s="1199"/>
      <c r="D859" s="1200"/>
      <c r="E859" s="1229"/>
      <c r="F859" s="1239"/>
      <c r="G859" s="1202"/>
      <c r="H859" s="1230"/>
      <c r="I859" s="1204"/>
      <c r="J859" s="1204"/>
      <c r="K859" s="1205"/>
      <c r="L859" s="1261" t="s">
        <v>994</v>
      </c>
      <c r="M859" s="1232">
        <v>0.15</v>
      </c>
      <c r="N859" s="36" t="s">
        <v>42</v>
      </c>
      <c r="O859" s="226">
        <v>0</v>
      </c>
      <c r="P859" s="1212">
        <v>0</v>
      </c>
      <c r="Q859" s="195">
        <v>0</v>
      </c>
      <c r="R859" s="196">
        <v>1</v>
      </c>
      <c r="S859" s="88">
        <f t="shared" ref="S859" si="3942">SUM(O859:O859)*M859</f>
        <v>0</v>
      </c>
      <c r="T859" s="89">
        <f t="shared" ref="T859" si="3943">SUM(P859:P859)*M859</f>
        <v>0</v>
      </c>
      <c r="U859" s="89">
        <f t="shared" ref="U859" si="3944">SUM(Q859:Q859)*M859</f>
        <v>0</v>
      </c>
      <c r="V859" s="90">
        <f t="shared" ref="V859" si="3945">SUM(R859:R859)*M859</f>
        <v>0.15</v>
      </c>
      <c r="W859" s="91">
        <f t="shared" si="3927"/>
        <v>0.15</v>
      </c>
      <c r="X859" s="272"/>
      <c r="Y859" s="287"/>
      <c r="Z859" s="287"/>
      <c r="AA859" s="287"/>
      <c r="AB859" s="995"/>
      <c r="AC859" s="290"/>
      <c r="AD859" s="1269"/>
      <c r="AE859" s="51" t="str">
        <f t="shared" ref="AE859" si="3946">+IF(Q860&gt;Q859,"SUPERADA",IF(Q860=Q859,"EQUILIBRADA",IF(Q860&lt;Q859,"PARA MEJORAR")))</f>
        <v>EQUILIBRADA</v>
      </c>
      <c r="AF859" s="79"/>
      <c r="AG859" s="79"/>
      <c r="AH859" s="79"/>
      <c r="AI859" s="1210"/>
      <c r="AJ859" s="97"/>
      <c r="AK859" s="98"/>
      <c r="AL859" s="98"/>
      <c r="AM859" s="98"/>
      <c r="AN859" s="98"/>
      <c r="AO859" s="99"/>
    </row>
    <row r="860" spans="1:41" ht="39.950000000000003" customHeight="1" thickBot="1" x14ac:dyDescent="0.25">
      <c r="A860" s="1244"/>
      <c r="B860" s="1198"/>
      <c r="C860" s="1199"/>
      <c r="D860" s="1200"/>
      <c r="E860" s="1229"/>
      <c r="F860" s="1239"/>
      <c r="G860" s="1202"/>
      <c r="H860" s="1230"/>
      <c r="I860" s="1204"/>
      <c r="J860" s="1204"/>
      <c r="K860" s="1205"/>
      <c r="L860" s="1260"/>
      <c r="M860" s="1232"/>
      <c r="N860" s="65" t="s">
        <v>48</v>
      </c>
      <c r="O860" s="66">
        <v>0</v>
      </c>
      <c r="P860" s="1208">
        <v>0</v>
      </c>
      <c r="Q860" s="67">
        <v>0</v>
      </c>
      <c r="R860" s="96">
        <v>0</v>
      </c>
      <c r="S860" s="68">
        <f t="shared" ref="S860" si="3947">SUM(O860:O860)*M859</f>
        <v>0</v>
      </c>
      <c r="T860" s="69">
        <f t="shared" ref="T860" si="3948">SUM(P860:P860)*M859</f>
        <v>0</v>
      </c>
      <c r="U860" s="69">
        <f t="shared" ref="U860" si="3949">SUM(Q860:Q860)*M859</f>
        <v>0</v>
      </c>
      <c r="V860" s="70">
        <f t="shared" ref="V860" si="3950">SUM(R860:R860)*M859</f>
        <v>0</v>
      </c>
      <c r="W860" s="71">
        <f t="shared" si="3927"/>
        <v>0</v>
      </c>
      <c r="X860" s="272"/>
      <c r="Y860" s="287"/>
      <c r="Z860" s="287"/>
      <c r="AA860" s="287"/>
      <c r="AB860" s="995"/>
      <c r="AC860" s="290"/>
      <c r="AD860" s="1269"/>
      <c r="AE860" s="78"/>
      <c r="AF860" s="79"/>
      <c r="AG860" s="79"/>
      <c r="AH860" s="79"/>
      <c r="AI860" s="1210"/>
      <c r="AJ860" s="97"/>
      <c r="AK860" s="98"/>
      <c r="AL860" s="98"/>
      <c r="AM860" s="98"/>
      <c r="AN860" s="98"/>
      <c r="AO860" s="99"/>
    </row>
    <row r="861" spans="1:41" ht="50.1" customHeight="1" x14ac:dyDescent="0.2">
      <c r="A861" s="1244"/>
      <c r="B861" s="1198"/>
      <c r="C861" s="1199"/>
      <c r="D861" s="1200"/>
      <c r="E861" s="1229"/>
      <c r="F861" s="1239"/>
      <c r="G861" s="1202"/>
      <c r="H861" s="1230"/>
      <c r="I861" s="1204"/>
      <c r="J861" s="1204"/>
      <c r="K861" s="1205"/>
      <c r="L861" s="1261" t="s">
        <v>995</v>
      </c>
      <c r="M861" s="1232">
        <v>0.15</v>
      </c>
      <c r="N861" s="36" t="s">
        <v>42</v>
      </c>
      <c r="O861" s="226">
        <v>0</v>
      </c>
      <c r="P861" s="1212">
        <v>0</v>
      </c>
      <c r="Q861" s="195">
        <v>0</v>
      </c>
      <c r="R861" s="196">
        <v>1</v>
      </c>
      <c r="S861" s="88">
        <f t="shared" ref="S861" si="3951">SUM(O861:O861)*M861</f>
        <v>0</v>
      </c>
      <c r="T861" s="89">
        <f t="shared" ref="T861" si="3952">SUM(P861:P861)*M861</f>
        <v>0</v>
      </c>
      <c r="U861" s="89">
        <f t="shared" ref="U861" si="3953">SUM(Q861:Q861)*M861</f>
        <v>0</v>
      </c>
      <c r="V861" s="90">
        <f t="shared" ref="V861" si="3954">SUM(R861:R861)*M861</f>
        <v>0.15</v>
      </c>
      <c r="W861" s="91">
        <f t="shared" si="3927"/>
        <v>0.15</v>
      </c>
      <c r="X861" s="272"/>
      <c r="Y861" s="287"/>
      <c r="Z861" s="287"/>
      <c r="AA861" s="287"/>
      <c r="AB861" s="995"/>
      <c r="AC861" s="290"/>
      <c r="AD861" s="1269"/>
      <c r="AE861" s="51" t="str">
        <f t="shared" ref="AE861" si="3955">+IF(Q862&gt;Q861,"SUPERADA",IF(Q862=Q861,"EQUILIBRADA",IF(Q862&lt;Q861,"PARA MEJORAR")))</f>
        <v>SUPERADA</v>
      </c>
      <c r="AF861" s="79"/>
      <c r="AG861" s="79"/>
      <c r="AH861" s="79"/>
      <c r="AI861" s="1210"/>
      <c r="AJ861" s="97"/>
      <c r="AK861" s="98"/>
      <c r="AL861" s="98"/>
      <c r="AM861" s="98"/>
      <c r="AN861" s="98"/>
      <c r="AO861" s="99"/>
    </row>
    <row r="862" spans="1:41" ht="42" customHeight="1" thickBot="1" x14ac:dyDescent="0.25">
      <c r="A862" s="1244"/>
      <c r="B862" s="1198"/>
      <c r="C862" s="1263"/>
      <c r="D862" s="1216"/>
      <c r="E862" s="1229"/>
      <c r="F862" s="1239"/>
      <c r="G862" s="1218"/>
      <c r="H862" s="1233"/>
      <c r="I862" s="1220"/>
      <c r="J862" s="1220"/>
      <c r="K862" s="1221"/>
      <c r="L862" s="1256"/>
      <c r="M862" s="1235"/>
      <c r="N862" s="65" t="s">
        <v>48</v>
      </c>
      <c r="O862" s="106">
        <v>0</v>
      </c>
      <c r="P862" s="1236">
        <v>0</v>
      </c>
      <c r="Q862" s="107">
        <v>0.55000000000000004</v>
      </c>
      <c r="R862" s="108">
        <v>0</v>
      </c>
      <c r="S862" s="109">
        <f t="shared" ref="S862" si="3956">SUM(O862:O862)*M861</f>
        <v>0</v>
      </c>
      <c r="T862" s="110">
        <f t="shared" ref="T862" si="3957">SUM(P862:P862)*M861</f>
        <v>0</v>
      </c>
      <c r="U862" s="110">
        <f t="shared" ref="U862" si="3958">SUM(Q862:Q862)*M861</f>
        <v>8.2500000000000004E-2</v>
      </c>
      <c r="V862" s="111">
        <f t="shared" ref="V862" si="3959">SUM(R862:R862)*M861</f>
        <v>0</v>
      </c>
      <c r="W862" s="112">
        <f t="shared" si="3927"/>
        <v>8.2500000000000004E-2</v>
      </c>
      <c r="X862" s="326"/>
      <c r="Y862" s="327"/>
      <c r="Z862" s="327"/>
      <c r="AA862" s="327"/>
      <c r="AB862" s="1004"/>
      <c r="AC862" s="290"/>
      <c r="AD862" s="1269"/>
      <c r="AE862" s="78"/>
      <c r="AF862" s="78"/>
      <c r="AG862" s="78"/>
      <c r="AH862" s="79"/>
      <c r="AI862" s="1210"/>
      <c r="AJ862" s="97"/>
      <c r="AK862" s="98"/>
      <c r="AL862" s="98"/>
      <c r="AM862" s="98"/>
      <c r="AN862" s="98"/>
      <c r="AO862" s="99"/>
    </row>
    <row r="863" spans="1:41" ht="39.950000000000003" customHeight="1" x14ac:dyDescent="0.2">
      <c r="A863" s="1244"/>
      <c r="B863" s="1198"/>
      <c r="C863" s="1187">
        <v>57</v>
      </c>
      <c r="D863" s="1188" t="s">
        <v>996</v>
      </c>
      <c r="E863" s="1229"/>
      <c r="F863" s="1239"/>
      <c r="G863" s="1190" t="s">
        <v>997</v>
      </c>
      <c r="H863" s="1225">
        <v>121</v>
      </c>
      <c r="I863" s="1192" t="s">
        <v>998</v>
      </c>
      <c r="J863" s="1192" t="s">
        <v>999</v>
      </c>
      <c r="K863" s="1226">
        <v>0</v>
      </c>
      <c r="L863" s="1254" t="s">
        <v>989</v>
      </c>
      <c r="M863" s="1228">
        <v>0.3</v>
      </c>
      <c r="N863" s="36" t="s">
        <v>42</v>
      </c>
      <c r="O863" s="37">
        <v>0</v>
      </c>
      <c r="P863" s="39">
        <v>0</v>
      </c>
      <c r="Q863" s="38">
        <v>0.5</v>
      </c>
      <c r="R863" s="116">
        <v>1</v>
      </c>
      <c r="S863" s="41">
        <f t="shared" ref="S863" si="3960">SUM(O863:O863)*M863</f>
        <v>0</v>
      </c>
      <c r="T863" s="42">
        <f t="shared" ref="T863" si="3961">SUM(P863:P863)*M863</f>
        <v>0</v>
      </c>
      <c r="U863" s="42">
        <f t="shared" ref="U863" si="3962">SUM(Q863:Q863)*M863</f>
        <v>0.15</v>
      </c>
      <c r="V863" s="43">
        <f t="shared" ref="V863" si="3963">SUM(R863:R863)*M863</f>
        <v>0.3</v>
      </c>
      <c r="W863" s="44">
        <f t="shared" si="3927"/>
        <v>0.3</v>
      </c>
      <c r="X863" s="272">
        <f>+S864+S866+S868+S870</f>
        <v>0</v>
      </c>
      <c r="Y863" s="287">
        <f>+T864+T866+T868+T870</f>
        <v>0</v>
      </c>
      <c r="Z863" s="287">
        <f>+U864+U866+U868+U870</f>
        <v>0.8</v>
      </c>
      <c r="AA863" s="287">
        <f>+V864+V866+V868+V870</f>
        <v>0</v>
      </c>
      <c r="AB863" s="995">
        <f>+W864+W866+W868+W870</f>
        <v>0.8</v>
      </c>
      <c r="AC863" s="290"/>
      <c r="AD863" s="1269"/>
      <c r="AE863" s="51" t="str">
        <f t="shared" ref="AE863" si="3964">+IF(Q864&gt;Q863,"SUPERADA",IF(Q864=Q863,"EQUILIBRADA",IF(Q864&lt;Q863,"PARA MEJORAR")))</f>
        <v>SUPERADA</v>
      </c>
      <c r="AF863" s="51" t="str">
        <f>IF(COUNTIF(AE863:AE870,"PARA MEJORAR")&gt;=1,"PARA MEJORAR","BIEN")</f>
        <v>BIEN</v>
      </c>
      <c r="AG863" s="51" t="str">
        <f>IF(COUNTIF(AF863:AF870,"PARA MEJORAR")&gt;=1,"PARA MEJORAR","BIEN")</f>
        <v>BIEN</v>
      </c>
      <c r="AH863" s="79"/>
      <c r="AI863" s="1210"/>
      <c r="AJ863" s="81"/>
      <c r="AK863" s="82"/>
      <c r="AL863" s="82"/>
      <c r="AM863" s="82"/>
      <c r="AN863" s="82"/>
      <c r="AO863" s="83"/>
    </row>
    <row r="864" spans="1:41" ht="39.950000000000003" customHeight="1" thickBot="1" x14ac:dyDescent="0.25">
      <c r="A864" s="1244"/>
      <c r="B864" s="1198"/>
      <c r="C864" s="1199"/>
      <c r="D864" s="1200"/>
      <c r="E864" s="1229"/>
      <c r="F864" s="1239"/>
      <c r="G864" s="1202"/>
      <c r="H864" s="1230"/>
      <c r="I864" s="1204"/>
      <c r="J864" s="1204"/>
      <c r="K864" s="1205"/>
      <c r="L864" s="1260"/>
      <c r="M864" s="1232"/>
      <c r="N864" s="65" t="s">
        <v>48</v>
      </c>
      <c r="O864" s="66">
        <v>0</v>
      </c>
      <c r="P864" s="1208">
        <v>0</v>
      </c>
      <c r="Q864" s="67">
        <v>1</v>
      </c>
      <c r="R864" s="96">
        <v>0</v>
      </c>
      <c r="S864" s="68">
        <f t="shared" ref="S864" si="3965">SUM(O864:O864)*M863</f>
        <v>0</v>
      </c>
      <c r="T864" s="69">
        <f t="shared" ref="T864" si="3966">SUM(P864:P864)*M863</f>
        <v>0</v>
      </c>
      <c r="U864" s="69">
        <f t="shared" ref="U864" si="3967">SUM(Q864:Q864)*M863</f>
        <v>0.3</v>
      </c>
      <c r="V864" s="70">
        <f t="shared" ref="V864" si="3968">SUM(R864:R864)*M863</f>
        <v>0</v>
      </c>
      <c r="W864" s="71">
        <f t="shared" si="3927"/>
        <v>0.3</v>
      </c>
      <c r="X864" s="272"/>
      <c r="Y864" s="287"/>
      <c r="Z864" s="287"/>
      <c r="AA864" s="287"/>
      <c r="AB864" s="995"/>
      <c r="AC864" s="290"/>
      <c r="AD864" s="1269"/>
      <c r="AE864" s="78"/>
      <c r="AF864" s="79"/>
      <c r="AG864" s="79"/>
      <c r="AH864" s="79"/>
      <c r="AI864" s="1210"/>
      <c r="AJ864" s="97"/>
      <c r="AK864" s="98"/>
      <c r="AL864" s="98"/>
      <c r="AM864" s="98"/>
      <c r="AN864" s="98"/>
      <c r="AO864" s="99"/>
    </row>
    <row r="865" spans="1:41" ht="39.950000000000003" customHeight="1" x14ac:dyDescent="0.2">
      <c r="A865" s="1244"/>
      <c r="B865" s="1198"/>
      <c r="C865" s="1199"/>
      <c r="D865" s="1200"/>
      <c r="E865" s="1229"/>
      <c r="F865" s="1239"/>
      <c r="G865" s="1202"/>
      <c r="H865" s="1230"/>
      <c r="I865" s="1204"/>
      <c r="J865" s="1204"/>
      <c r="K865" s="1205"/>
      <c r="L865" s="1261" t="s">
        <v>1000</v>
      </c>
      <c r="M865" s="1232">
        <v>0.25</v>
      </c>
      <c r="N865" s="36" t="s">
        <v>42</v>
      </c>
      <c r="O865" s="226">
        <v>0</v>
      </c>
      <c r="P865" s="1212">
        <v>0</v>
      </c>
      <c r="Q865" s="195">
        <v>0.5</v>
      </c>
      <c r="R865" s="196">
        <v>1</v>
      </c>
      <c r="S865" s="88">
        <f t="shared" ref="S865" si="3969">SUM(O865:O865)*M865</f>
        <v>0</v>
      </c>
      <c r="T865" s="89">
        <f t="shared" ref="T865" si="3970">SUM(P865:P865)*M865</f>
        <v>0</v>
      </c>
      <c r="U865" s="89">
        <f t="shared" ref="U865" si="3971">SUM(Q865:Q865)*M865</f>
        <v>0.125</v>
      </c>
      <c r="V865" s="90">
        <f t="shared" ref="V865" si="3972">SUM(R865:R865)*M865</f>
        <v>0.25</v>
      </c>
      <c r="W865" s="91">
        <f t="shared" si="3927"/>
        <v>0.25</v>
      </c>
      <c r="X865" s="272"/>
      <c r="Y865" s="287"/>
      <c r="Z865" s="287"/>
      <c r="AA865" s="287"/>
      <c r="AB865" s="995"/>
      <c r="AC865" s="290"/>
      <c r="AD865" s="1269"/>
      <c r="AE865" s="51" t="str">
        <f t="shared" ref="AE865" si="3973">+IF(Q866&gt;Q865,"SUPERADA",IF(Q866=Q865,"EQUILIBRADA",IF(Q866&lt;Q865,"PARA MEJORAR")))</f>
        <v>SUPERADA</v>
      </c>
      <c r="AF865" s="79"/>
      <c r="AG865" s="79"/>
      <c r="AH865" s="79"/>
      <c r="AI865" s="1210"/>
      <c r="AJ865" s="97"/>
      <c r="AK865" s="98"/>
      <c r="AL865" s="98"/>
      <c r="AM865" s="98"/>
      <c r="AN865" s="98"/>
      <c r="AO865" s="99"/>
    </row>
    <row r="866" spans="1:41" ht="39.950000000000003" customHeight="1" thickBot="1" x14ac:dyDescent="0.25">
      <c r="A866" s="1244"/>
      <c r="B866" s="1198"/>
      <c r="C866" s="1199"/>
      <c r="D866" s="1200"/>
      <c r="E866" s="1229"/>
      <c r="F866" s="1239"/>
      <c r="G866" s="1202"/>
      <c r="H866" s="1230"/>
      <c r="I866" s="1204"/>
      <c r="J866" s="1204"/>
      <c r="K866" s="1205"/>
      <c r="L866" s="1260"/>
      <c r="M866" s="1232"/>
      <c r="N866" s="65" t="s">
        <v>48</v>
      </c>
      <c r="O866" s="66">
        <v>0</v>
      </c>
      <c r="P866" s="1208">
        <v>0</v>
      </c>
      <c r="Q866" s="67">
        <v>1</v>
      </c>
      <c r="R866" s="96">
        <v>0</v>
      </c>
      <c r="S866" s="68">
        <f t="shared" ref="S866" si="3974">SUM(O866:O866)*M865</f>
        <v>0</v>
      </c>
      <c r="T866" s="69">
        <f t="shared" ref="T866" si="3975">SUM(P866:P866)*M865</f>
        <v>0</v>
      </c>
      <c r="U866" s="69">
        <f t="shared" ref="U866" si="3976">SUM(Q866:Q866)*M865</f>
        <v>0.25</v>
      </c>
      <c r="V866" s="70">
        <f t="shared" ref="V866" si="3977">SUM(R866:R866)*M865</f>
        <v>0</v>
      </c>
      <c r="W866" s="71">
        <f t="shared" si="3927"/>
        <v>0.25</v>
      </c>
      <c r="X866" s="272"/>
      <c r="Y866" s="287"/>
      <c r="Z866" s="287"/>
      <c r="AA866" s="287"/>
      <c r="AB866" s="995"/>
      <c r="AC866" s="290"/>
      <c r="AD866" s="1269"/>
      <c r="AE866" s="78"/>
      <c r="AF866" s="79"/>
      <c r="AG866" s="79"/>
      <c r="AH866" s="79"/>
      <c r="AI866" s="1210"/>
      <c r="AJ866" s="97"/>
      <c r="AK866" s="98"/>
      <c r="AL866" s="98"/>
      <c r="AM866" s="98"/>
      <c r="AN866" s="98"/>
      <c r="AO866" s="99"/>
    </row>
    <row r="867" spans="1:41" ht="39.950000000000003" customHeight="1" x14ac:dyDescent="0.2">
      <c r="A867" s="1244"/>
      <c r="B867" s="1198"/>
      <c r="C867" s="1199"/>
      <c r="D867" s="1200"/>
      <c r="E867" s="1229"/>
      <c r="F867" s="1239"/>
      <c r="G867" s="1202"/>
      <c r="H867" s="1230"/>
      <c r="I867" s="1204"/>
      <c r="J867" s="1204"/>
      <c r="K867" s="1205"/>
      <c r="L867" s="1261" t="s">
        <v>1001</v>
      </c>
      <c r="M867" s="1232">
        <v>0.25</v>
      </c>
      <c r="N867" s="36" t="s">
        <v>42</v>
      </c>
      <c r="O867" s="226">
        <v>0</v>
      </c>
      <c r="P867" s="1212">
        <v>0</v>
      </c>
      <c r="Q867" s="195">
        <v>0</v>
      </c>
      <c r="R867" s="196">
        <v>1</v>
      </c>
      <c r="S867" s="88">
        <f t="shared" ref="S867" si="3978">SUM(O867:O867)*M867</f>
        <v>0</v>
      </c>
      <c r="T867" s="89">
        <f t="shared" ref="T867" si="3979">SUM(P867:P867)*M867</f>
        <v>0</v>
      </c>
      <c r="U867" s="89">
        <f t="shared" ref="U867" si="3980">SUM(Q867:Q867)*M867</f>
        <v>0</v>
      </c>
      <c r="V867" s="90">
        <f t="shared" ref="V867" si="3981">SUM(R867:R867)*M867</f>
        <v>0.25</v>
      </c>
      <c r="W867" s="91">
        <f t="shared" si="3927"/>
        <v>0.25</v>
      </c>
      <c r="X867" s="272"/>
      <c r="Y867" s="287"/>
      <c r="Z867" s="287"/>
      <c r="AA867" s="287"/>
      <c r="AB867" s="995"/>
      <c r="AC867" s="290"/>
      <c r="AD867" s="1269"/>
      <c r="AE867" s="51" t="str">
        <f t="shared" ref="AE867" si="3982">+IF(Q868&gt;Q867,"SUPERADA",IF(Q868=Q867,"EQUILIBRADA",IF(Q868&lt;Q867,"PARA MEJORAR")))</f>
        <v>SUPERADA</v>
      </c>
      <c r="AF867" s="79"/>
      <c r="AG867" s="79"/>
      <c r="AH867" s="79"/>
      <c r="AI867" s="1210"/>
      <c r="AJ867" s="97"/>
      <c r="AK867" s="98"/>
      <c r="AL867" s="98"/>
      <c r="AM867" s="98"/>
      <c r="AN867" s="98"/>
      <c r="AO867" s="99"/>
    </row>
    <row r="868" spans="1:41" ht="39.950000000000003" customHeight="1" thickBot="1" x14ac:dyDescent="0.25">
      <c r="A868" s="1244"/>
      <c r="B868" s="1198"/>
      <c r="C868" s="1199"/>
      <c r="D868" s="1200"/>
      <c r="E868" s="1229"/>
      <c r="F868" s="1239"/>
      <c r="G868" s="1202"/>
      <c r="H868" s="1230"/>
      <c r="I868" s="1204"/>
      <c r="J868" s="1204"/>
      <c r="K868" s="1205"/>
      <c r="L868" s="1260"/>
      <c r="M868" s="1232"/>
      <c r="N868" s="65" t="s">
        <v>48</v>
      </c>
      <c r="O868" s="66">
        <v>0</v>
      </c>
      <c r="P868" s="1208">
        <v>0</v>
      </c>
      <c r="Q868" s="67">
        <v>1</v>
      </c>
      <c r="R868" s="96">
        <v>0</v>
      </c>
      <c r="S868" s="68">
        <f t="shared" ref="S868" si="3983">SUM(O868:O868)*M867</f>
        <v>0</v>
      </c>
      <c r="T868" s="69">
        <f t="shared" ref="T868" si="3984">SUM(P868:P868)*M867</f>
        <v>0</v>
      </c>
      <c r="U868" s="69">
        <f t="shared" ref="U868" si="3985">SUM(Q868:Q868)*M867</f>
        <v>0.25</v>
      </c>
      <c r="V868" s="70">
        <f t="shared" ref="V868" si="3986">SUM(R868:R868)*M867</f>
        <v>0</v>
      </c>
      <c r="W868" s="71">
        <f t="shared" si="3927"/>
        <v>0.25</v>
      </c>
      <c r="X868" s="272"/>
      <c r="Y868" s="287"/>
      <c r="Z868" s="287"/>
      <c r="AA868" s="287"/>
      <c r="AB868" s="995"/>
      <c r="AC868" s="290"/>
      <c r="AD868" s="1269"/>
      <c r="AE868" s="78"/>
      <c r="AF868" s="79"/>
      <c r="AG868" s="79"/>
      <c r="AH868" s="79"/>
      <c r="AI868" s="1210"/>
      <c r="AJ868" s="97"/>
      <c r="AK868" s="98"/>
      <c r="AL868" s="98"/>
      <c r="AM868" s="98"/>
      <c r="AN868" s="98"/>
      <c r="AO868" s="99"/>
    </row>
    <row r="869" spans="1:41" ht="39.950000000000003" customHeight="1" x14ac:dyDescent="0.2">
      <c r="A869" s="1244"/>
      <c r="B869" s="1198"/>
      <c r="C869" s="1199"/>
      <c r="D869" s="1200"/>
      <c r="E869" s="1229"/>
      <c r="F869" s="1239"/>
      <c r="G869" s="1202"/>
      <c r="H869" s="1230"/>
      <c r="I869" s="1204"/>
      <c r="J869" s="1204"/>
      <c r="K869" s="1205"/>
      <c r="L869" s="1261" t="s">
        <v>993</v>
      </c>
      <c r="M869" s="1232">
        <v>0.2</v>
      </c>
      <c r="N869" s="36" t="s">
        <v>42</v>
      </c>
      <c r="O869" s="226">
        <v>0</v>
      </c>
      <c r="P869" s="1212">
        <v>0</v>
      </c>
      <c r="Q869" s="195">
        <v>0</v>
      </c>
      <c r="R869" s="196">
        <v>1</v>
      </c>
      <c r="S869" s="88">
        <f t="shared" ref="S869" si="3987">SUM(O869:O869)*M869</f>
        <v>0</v>
      </c>
      <c r="T869" s="89">
        <f t="shared" ref="T869" si="3988">SUM(P869:P869)*M869</f>
        <v>0</v>
      </c>
      <c r="U869" s="89">
        <f t="shared" ref="U869" si="3989">SUM(Q869:Q869)*M869</f>
        <v>0</v>
      </c>
      <c r="V869" s="90">
        <f t="shared" ref="V869" si="3990">SUM(R869:R869)*M869</f>
        <v>0.2</v>
      </c>
      <c r="W869" s="91">
        <f t="shared" si="3927"/>
        <v>0.2</v>
      </c>
      <c r="X869" s="272"/>
      <c r="Y869" s="287"/>
      <c r="Z869" s="287"/>
      <c r="AA869" s="287"/>
      <c r="AB869" s="995"/>
      <c r="AC869" s="290"/>
      <c r="AD869" s="1269"/>
      <c r="AE869" s="51" t="str">
        <f t="shared" ref="AE869" si="3991">+IF(Q870&gt;Q869,"SUPERADA",IF(Q870=Q869,"EQUILIBRADA",IF(Q870&lt;Q869,"PARA MEJORAR")))</f>
        <v>EQUILIBRADA</v>
      </c>
      <c r="AF869" s="79"/>
      <c r="AG869" s="79"/>
      <c r="AH869" s="79"/>
      <c r="AI869" s="1210"/>
      <c r="AJ869" s="97"/>
      <c r="AK869" s="98"/>
      <c r="AL869" s="98"/>
      <c r="AM869" s="98"/>
      <c r="AN869" s="98"/>
      <c r="AO869" s="99"/>
    </row>
    <row r="870" spans="1:41" ht="39.950000000000003" customHeight="1" thickBot="1" x14ac:dyDescent="0.25">
      <c r="A870" s="1244"/>
      <c r="B870" s="1198"/>
      <c r="C870" s="1263"/>
      <c r="D870" s="1216"/>
      <c r="E870" s="1229"/>
      <c r="F870" s="1239"/>
      <c r="G870" s="1218"/>
      <c r="H870" s="1233"/>
      <c r="I870" s="1220"/>
      <c r="J870" s="1220"/>
      <c r="K870" s="1221"/>
      <c r="L870" s="1256"/>
      <c r="M870" s="1235"/>
      <c r="N870" s="65" t="s">
        <v>48</v>
      </c>
      <c r="O870" s="106">
        <v>0</v>
      </c>
      <c r="P870" s="1236">
        <v>0</v>
      </c>
      <c r="Q870" s="107">
        <v>0</v>
      </c>
      <c r="R870" s="108">
        <v>0</v>
      </c>
      <c r="S870" s="109">
        <f t="shared" ref="S870" si="3992">SUM(O870:O870)*M869</f>
        <v>0</v>
      </c>
      <c r="T870" s="110">
        <f t="shared" ref="T870" si="3993">SUM(P870:P870)*M869</f>
        <v>0</v>
      </c>
      <c r="U870" s="110">
        <f t="shared" ref="U870" si="3994">SUM(Q870:Q870)*M869</f>
        <v>0</v>
      </c>
      <c r="V870" s="111">
        <f t="shared" ref="V870" si="3995">SUM(R870:R870)*M869</f>
        <v>0</v>
      </c>
      <c r="W870" s="112">
        <f t="shared" si="3927"/>
        <v>0</v>
      </c>
      <c r="X870" s="326"/>
      <c r="Y870" s="327"/>
      <c r="Z870" s="327"/>
      <c r="AA870" s="327"/>
      <c r="AB870" s="1004"/>
      <c r="AC870" s="290"/>
      <c r="AD870" s="1269"/>
      <c r="AE870" s="78"/>
      <c r="AF870" s="78"/>
      <c r="AG870" s="78"/>
      <c r="AH870" s="79"/>
      <c r="AI870" s="1210"/>
      <c r="AJ870" s="97"/>
      <c r="AK870" s="98"/>
      <c r="AL870" s="98"/>
      <c r="AM870" s="98"/>
      <c r="AN870" s="98"/>
      <c r="AO870" s="99"/>
    </row>
    <row r="871" spans="1:41" ht="39.950000000000003" customHeight="1" x14ac:dyDescent="0.2">
      <c r="A871" s="1244"/>
      <c r="B871" s="1198"/>
      <c r="C871" s="1187">
        <v>58</v>
      </c>
      <c r="D871" s="1188" t="s">
        <v>1002</v>
      </c>
      <c r="E871" s="1229"/>
      <c r="F871" s="1239"/>
      <c r="G871" s="1190" t="s">
        <v>1003</v>
      </c>
      <c r="H871" s="1225">
        <v>122</v>
      </c>
      <c r="I871" s="1192" t="s">
        <v>1004</v>
      </c>
      <c r="J871" s="1192" t="s">
        <v>1005</v>
      </c>
      <c r="K871" s="1226">
        <v>0.36699999999999999</v>
      </c>
      <c r="L871" s="1254" t="s">
        <v>1006</v>
      </c>
      <c r="M871" s="1228">
        <v>0.3</v>
      </c>
      <c r="N871" s="36" t="s">
        <v>42</v>
      </c>
      <c r="O871" s="37">
        <v>0</v>
      </c>
      <c r="P871" s="39">
        <v>0.5</v>
      </c>
      <c r="Q871" s="38">
        <v>1</v>
      </c>
      <c r="R871" s="116">
        <v>1</v>
      </c>
      <c r="S871" s="41">
        <f t="shared" ref="S871" si="3996">SUM(O871:O871)*M871</f>
        <v>0</v>
      </c>
      <c r="T871" s="42">
        <f t="shared" ref="T871" si="3997">SUM(P871:P871)*M871</f>
        <v>0.15</v>
      </c>
      <c r="U871" s="42">
        <f t="shared" ref="U871" si="3998">SUM(Q871:Q871)*M871</f>
        <v>0.3</v>
      </c>
      <c r="V871" s="43">
        <f t="shared" ref="V871" si="3999">SUM(R871:R871)*M871</f>
        <v>0.3</v>
      </c>
      <c r="W871" s="44">
        <f t="shared" si="3927"/>
        <v>0.3</v>
      </c>
      <c r="X871" s="313">
        <f>+S872+S874+S876+S878+S880</f>
        <v>4.4999999999999998E-2</v>
      </c>
      <c r="Y871" s="273">
        <f>+T872+T874+T876+T878+T880</f>
        <v>0.4</v>
      </c>
      <c r="Z871" s="273">
        <f>+U872+U874+U876+U878+U880</f>
        <v>0.85255000000000003</v>
      </c>
      <c r="AA871" s="273">
        <f>+V872+V874+V876+V878+V880</f>
        <v>0</v>
      </c>
      <c r="AB871" s="980">
        <f>+W872+W874+W876+W878+W880</f>
        <v>0.85255000000000003</v>
      </c>
      <c r="AC871" s="290"/>
      <c r="AD871" s="1269"/>
      <c r="AE871" s="51" t="str">
        <f t="shared" ref="AE871" si="4000">+IF(Q872&gt;Q871,"SUPERADA",IF(Q872=Q871,"EQUILIBRADA",IF(Q872&lt;Q871,"PARA MEJORAR")))</f>
        <v>EQUILIBRADA</v>
      </c>
      <c r="AF871" s="51" t="str">
        <f>IF(COUNTIF(AE871:AE880,"PARA MEJORAR")&gt;=1,"PARA MEJORAR","BIEN")</f>
        <v>PARA MEJORAR</v>
      </c>
      <c r="AG871" s="51" t="str">
        <f>IF(COUNTIF(AF871:AF880,"PARA MEJORAR")&gt;=1,"PARA MEJORAR","BIEN")</f>
        <v>PARA MEJORAR</v>
      </c>
      <c r="AH871" s="79"/>
      <c r="AI871" s="1210"/>
      <c r="AJ871" s="81"/>
      <c r="AK871" s="82"/>
      <c r="AL871" s="82"/>
      <c r="AM871" s="82"/>
      <c r="AN871" s="82"/>
      <c r="AO871" s="83"/>
    </row>
    <row r="872" spans="1:41" ht="39.950000000000003" customHeight="1" thickBot="1" x14ac:dyDescent="0.25">
      <c r="A872" s="1244"/>
      <c r="B872" s="1198"/>
      <c r="C872" s="1199"/>
      <c r="D872" s="1200"/>
      <c r="E872" s="1229"/>
      <c r="F872" s="1239"/>
      <c r="G872" s="1202"/>
      <c r="H872" s="1230"/>
      <c r="I872" s="1204"/>
      <c r="J872" s="1204"/>
      <c r="K872" s="1205"/>
      <c r="L872" s="1260"/>
      <c r="M872" s="1232"/>
      <c r="N872" s="65" t="s">
        <v>48</v>
      </c>
      <c r="O872" s="66">
        <v>0.05</v>
      </c>
      <c r="P872" s="1208">
        <v>0.5</v>
      </c>
      <c r="Q872" s="67">
        <v>1</v>
      </c>
      <c r="R872" s="96">
        <v>0</v>
      </c>
      <c r="S872" s="68">
        <f t="shared" ref="S872" si="4001">SUM(O872:O872)*M871</f>
        <v>1.4999999999999999E-2</v>
      </c>
      <c r="T872" s="69">
        <f t="shared" ref="T872" si="4002">SUM(P872:P872)*M871</f>
        <v>0.15</v>
      </c>
      <c r="U872" s="69">
        <f t="shared" ref="U872" si="4003">SUM(Q872:Q872)*M871</f>
        <v>0.3</v>
      </c>
      <c r="V872" s="70">
        <f t="shared" ref="V872" si="4004">SUM(R872:R872)*M871</f>
        <v>0</v>
      </c>
      <c r="W872" s="71">
        <f t="shared" si="3927"/>
        <v>0.3</v>
      </c>
      <c r="X872" s="272"/>
      <c r="Y872" s="287"/>
      <c r="Z872" s="287"/>
      <c r="AA872" s="287"/>
      <c r="AB872" s="995"/>
      <c r="AC872" s="290"/>
      <c r="AD872" s="1269"/>
      <c r="AE872" s="78"/>
      <c r="AF872" s="79"/>
      <c r="AG872" s="79"/>
      <c r="AH872" s="79"/>
      <c r="AI872" s="1210"/>
      <c r="AJ872" s="97"/>
      <c r="AK872" s="98"/>
      <c r="AL872" s="98"/>
      <c r="AM872" s="98"/>
      <c r="AN872" s="98"/>
      <c r="AO872" s="99"/>
    </row>
    <row r="873" spans="1:41" ht="39.950000000000003" customHeight="1" x14ac:dyDescent="0.2">
      <c r="A873" s="1244"/>
      <c r="B873" s="1198"/>
      <c r="C873" s="1199"/>
      <c r="D873" s="1200"/>
      <c r="E873" s="1229"/>
      <c r="F873" s="1239"/>
      <c r="G873" s="1202"/>
      <c r="H873" s="1230"/>
      <c r="I873" s="1204"/>
      <c r="J873" s="1204"/>
      <c r="K873" s="1205"/>
      <c r="L873" s="1261" t="s">
        <v>1007</v>
      </c>
      <c r="M873" s="1232">
        <v>0.25</v>
      </c>
      <c r="N873" s="36" t="s">
        <v>42</v>
      </c>
      <c r="O873" s="226">
        <v>0</v>
      </c>
      <c r="P873" s="1212">
        <v>0.5</v>
      </c>
      <c r="Q873" s="195">
        <v>1</v>
      </c>
      <c r="R873" s="196">
        <v>1</v>
      </c>
      <c r="S873" s="88">
        <f t="shared" ref="S873" si="4005">SUM(O873:O873)*M873</f>
        <v>0</v>
      </c>
      <c r="T873" s="89">
        <f t="shared" ref="T873" si="4006">SUM(P873:P873)*M873</f>
        <v>0.125</v>
      </c>
      <c r="U873" s="89">
        <f t="shared" ref="U873" si="4007">SUM(Q873:Q873)*M873</f>
        <v>0.25</v>
      </c>
      <c r="V873" s="90">
        <f t="shared" ref="V873" si="4008">SUM(R873:R873)*M873</f>
        <v>0.25</v>
      </c>
      <c r="W873" s="91">
        <f t="shared" si="3927"/>
        <v>0.25</v>
      </c>
      <c r="X873" s="272"/>
      <c r="Y873" s="287"/>
      <c r="Z873" s="287"/>
      <c r="AA873" s="287"/>
      <c r="AB873" s="995"/>
      <c r="AC873" s="290"/>
      <c r="AD873" s="1269"/>
      <c r="AE873" s="51" t="str">
        <f t="shared" ref="AE873" si="4009">+IF(Q874&gt;Q873,"SUPERADA",IF(Q874=Q873,"EQUILIBRADA",IF(Q874&lt;Q873,"PARA MEJORAR")))</f>
        <v>PARA MEJORAR</v>
      </c>
      <c r="AF873" s="79"/>
      <c r="AG873" s="79"/>
      <c r="AH873" s="79"/>
      <c r="AI873" s="1210"/>
      <c r="AJ873" s="97"/>
      <c r="AK873" s="98"/>
      <c r="AL873" s="98"/>
      <c r="AM873" s="98"/>
      <c r="AN873" s="98"/>
      <c r="AO873" s="99"/>
    </row>
    <row r="874" spans="1:41" ht="39.950000000000003" customHeight="1" thickBot="1" x14ac:dyDescent="0.25">
      <c r="A874" s="1244"/>
      <c r="B874" s="1198"/>
      <c r="C874" s="1199"/>
      <c r="D874" s="1200"/>
      <c r="E874" s="1229"/>
      <c r="F874" s="1239"/>
      <c r="G874" s="1202"/>
      <c r="H874" s="1230"/>
      <c r="I874" s="1204"/>
      <c r="J874" s="1204"/>
      <c r="K874" s="1205"/>
      <c r="L874" s="1260"/>
      <c r="M874" s="1232"/>
      <c r="N874" s="65" t="s">
        <v>48</v>
      </c>
      <c r="O874" s="66">
        <v>0.05</v>
      </c>
      <c r="P874" s="1208">
        <v>0.5</v>
      </c>
      <c r="Q874" s="67">
        <v>0.5</v>
      </c>
      <c r="R874" s="96">
        <v>0</v>
      </c>
      <c r="S874" s="68">
        <f t="shared" ref="S874" si="4010">SUM(O874:O874)*M873</f>
        <v>1.2500000000000001E-2</v>
      </c>
      <c r="T874" s="69">
        <f t="shared" ref="T874" si="4011">SUM(P874:P874)*M873</f>
        <v>0.125</v>
      </c>
      <c r="U874" s="69">
        <f t="shared" ref="U874" si="4012">SUM(Q874:Q874)*M873</f>
        <v>0.125</v>
      </c>
      <c r="V874" s="70">
        <f t="shared" ref="V874" si="4013">SUM(R874:R874)*M873</f>
        <v>0</v>
      </c>
      <c r="W874" s="71">
        <f t="shared" si="3927"/>
        <v>0.125</v>
      </c>
      <c r="X874" s="272"/>
      <c r="Y874" s="287"/>
      <c r="Z874" s="287"/>
      <c r="AA874" s="287"/>
      <c r="AB874" s="995"/>
      <c r="AC874" s="290"/>
      <c r="AD874" s="1269"/>
      <c r="AE874" s="78"/>
      <c r="AF874" s="79"/>
      <c r="AG874" s="79"/>
      <c r="AH874" s="79"/>
      <c r="AI874" s="1210"/>
      <c r="AJ874" s="97"/>
      <c r="AK874" s="98"/>
      <c r="AL874" s="98"/>
      <c r="AM874" s="98"/>
      <c r="AN874" s="98"/>
      <c r="AO874" s="99"/>
    </row>
    <row r="875" spans="1:41" ht="39.950000000000003" customHeight="1" x14ac:dyDescent="0.2">
      <c r="A875" s="1244"/>
      <c r="B875" s="1198"/>
      <c r="C875" s="1199"/>
      <c r="D875" s="1200"/>
      <c r="E875" s="1229"/>
      <c r="F875" s="1239"/>
      <c r="G875" s="1202"/>
      <c r="H875" s="1230"/>
      <c r="I875" s="1204"/>
      <c r="J875" s="1204"/>
      <c r="K875" s="1205"/>
      <c r="L875" s="1261" t="s">
        <v>1008</v>
      </c>
      <c r="M875" s="1232">
        <v>0.25</v>
      </c>
      <c r="N875" s="36" t="s">
        <v>42</v>
      </c>
      <c r="O875" s="226">
        <v>0</v>
      </c>
      <c r="P875" s="1212">
        <v>0</v>
      </c>
      <c r="Q875" s="195">
        <v>0.5</v>
      </c>
      <c r="R875" s="196">
        <v>1</v>
      </c>
      <c r="S875" s="88">
        <f t="shared" ref="S875" si="4014">SUM(O875:O875)*M875</f>
        <v>0</v>
      </c>
      <c r="T875" s="89">
        <f t="shared" ref="T875" si="4015">SUM(P875:P875)*M875</f>
        <v>0</v>
      </c>
      <c r="U875" s="89">
        <f t="shared" ref="U875" si="4016">SUM(Q875:Q875)*M875</f>
        <v>0.125</v>
      </c>
      <c r="V875" s="90">
        <f t="shared" ref="V875" si="4017">SUM(R875:R875)*M875</f>
        <v>0.25</v>
      </c>
      <c r="W875" s="91">
        <f t="shared" si="3927"/>
        <v>0.25</v>
      </c>
      <c r="X875" s="272"/>
      <c r="Y875" s="287"/>
      <c r="Z875" s="287"/>
      <c r="AA875" s="287"/>
      <c r="AB875" s="995"/>
      <c r="AC875" s="290"/>
      <c r="AD875" s="1269"/>
      <c r="AE875" s="51" t="str">
        <f t="shared" ref="AE875" si="4018">+IF(Q876&gt;Q875,"SUPERADA",IF(Q876=Q875,"EQUILIBRADA",IF(Q876&lt;Q875,"PARA MEJORAR")))</f>
        <v>SUPERADA</v>
      </c>
      <c r="AF875" s="79"/>
      <c r="AG875" s="79"/>
      <c r="AH875" s="79"/>
      <c r="AI875" s="1210"/>
      <c r="AJ875" s="97"/>
      <c r="AK875" s="98"/>
      <c r="AL875" s="98"/>
      <c r="AM875" s="98"/>
      <c r="AN875" s="98"/>
      <c r="AO875" s="99"/>
    </row>
    <row r="876" spans="1:41" ht="39.950000000000003" customHeight="1" thickBot="1" x14ac:dyDescent="0.25">
      <c r="A876" s="1244"/>
      <c r="B876" s="1198"/>
      <c r="C876" s="1199"/>
      <c r="D876" s="1200"/>
      <c r="E876" s="1229"/>
      <c r="F876" s="1239"/>
      <c r="G876" s="1202"/>
      <c r="H876" s="1230"/>
      <c r="I876" s="1204"/>
      <c r="J876" s="1204"/>
      <c r="K876" s="1205"/>
      <c r="L876" s="1260"/>
      <c r="M876" s="1232"/>
      <c r="N876" s="65" t="s">
        <v>48</v>
      </c>
      <c r="O876" s="66">
        <v>0.05</v>
      </c>
      <c r="P876" s="1208">
        <v>0.5</v>
      </c>
      <c r="Q876" s="67">
        <v>1</v>
      </c>
      <c r="R876" s="96">
        <v>0</v>
      </c>
      <c r="S876" s="68">
        <f t="shared" ref="S876" si="4019">SUM(O876:O876)*M875</f>
        <v>1.2500000000000001E-2</v>
      </c>
      <c r="T876" s="69">
        <f t="shared" ref="T876" si="4020">SUM(P876:P876)*M875</f>
        <v>0.125</v>
      </c>
      <c r="U876" s="69">
        <f t="shared" ref="U876" si="4021">SUM(Q876:Q876)*M875</f>
        <v>0.25</v>
      </c>
      <c r="V876" s="70">
        <f t="shared" ref="V876" si="4022">SUM(R876:R876)*M875</f>
        <v>0</v>
      </c>
      <c r="W876" s="71">
        <f t="shared" si="3927"/>
        <v>0.25</v>
      </c>
      <c r="X876" s="272"/>
      <c r="Y876" s="287"/>
      <c r="Z876" s="287"/>
      <c r="AA876" s="287"/>
      <c r="AB876" s="995"/>
      <c r="AC876" s="290"/>
      <c r="AD876" s="1269"/>
      <c r="AE876" s="78"/>
      <c r="AF876" s="79"/>
      <c r="AG876" s="79"/>
      <c r="AH876" s="79"/>
      <c r="AI876" s="1210"/>
      <c r="AJ876" s="97"/>
      <c r="AK876" s="98"/>
      <c r="AL876" s="98"/>
      <c r="AM876" s="98"/>
      <c r="AN876" s="98"/>
      <c r="AO876" s="99"/>
    </row>
    <row r="877" spans="1:41" ht="39.950000000000003" customHeight="1" x14ac:dyDescent="0.2">
      <c r="A877" s="1244"/>
      <c r="B877" s="1198"/>
      <c r="C877" s="1199"/>
      <c r="D877" s="1200"/>
      <c r="E877" s="1229"/>
      <c r="F877" s="1239"/>
      <c r="G877" s="1202"/>
      <c r="H877" s="1230"/>
      <c r="I877" s="1204"/>
      <c r="J877" s="1204"/>
      <c r="K877" s="1205"/>
      <c r="L877" s="1261" t="s">
        <v>1009</v>
      </c>
      <c r="M877" s="1232">
        <v>0.1</v>
      </c>
      <c r="N877" s="36" t="s">
        <v>42</v>
      </c>
      <c r="O877" s="226">
        <v>0</v>
      </c>
      <c r="P877" s="1212">
        <v>0</v>
      </c>
      <c r="Q877" s="195">
        <v>0.5</v>
      </c>
      <c r="R877" s="196">
        <v>1</v>
      </c>
      <c r="S877" s="88">
        <f t="shared" ref="S877" si="4023">SUM(O877:O877)*M877</f>
        <v>0</v>
      </c>
      <c r="T877" s="89">
        <f t="shared" ref="T877" si="4024">SUM(P877:P877)*M877</f>
        <v>0</v>
      </c>
      <c r="U877" s="89">
        <f t="shared" ref="U877" si="4025">SUM(Q877:Q877)*M877</f>
        <v>0.05</v>
      </c>
      <c r="V877" s="90">
        <f t="shared" ref="V877" si="4026">SUM(R877:R877)*M877</f>
        <v>0.1</v>
      </c>
      <c r="W877" s="91">
        <f t="shared" si="3927"/>
        <v>0.1</v>
      </c>
      <c r="X877" s="272"/>
      <c r="Y877" s="287"/>
      <c r="Z877" s="287"/>
      <c r="AA877" s="287"/>
      <c r="AB877" s="995"/>
      <c r="AC877" s="290"/>
      <c r="AD877" s="1269"/>
      <c r="AE877" s="51" t="str">
        <f t="shared" ref="AE877" si="4027">+IF(Q878&gt;Q877,"SUPERADA",IF(Q878=Q877,"EQUILIBRADA",IF(Q878&lt;Q877,"PARA MEJORAR")))</f>
        <v>SUPERADA</v>
      </c>
      <c r="AF877" s="79"/>
      <c r="AG877" s="79"/>
      <c r="AH877" s="79"/>
      <c r="AI877" s="1210"/>
      <c r="AJ877" s="97"/>
      <c r="AK877" s="98"/>
      <c r="AL877" s="98"/>
      <c r="AM877" s="98"/>
      <c r="AN877" s="98"/>
      <c r="AO877" s="99"/>
    </row>
    <row r="878" spans="1:41" ht="39.950000000000003" customHeight="1" thickBot="1" x14ac:dyDescent="0.25">
      <c r="A878" s="1244"/>
      <c r="B878" s="1198"/>
      <c r="C878" s="1199"/>
      <c r="D878" s="1200"/>
      <c r="E878" s="1229"/>
      <c r="F878" s="1239"/>
      <c r="G878" s="1202"/>
      <c r="H878" s="1230"/>
      <c r="I878" s="1204"/>
      <c r="J878" s="1204"/>
      <c r="K878" s="1205"/>
      <c r="L878" s="1260"/>
      <c r="M878" s="1232"/>
      <c r="N878" s="65" t="s">
        <v>48</v>
      </c>
      <c r="O878" s="66">
        <v>0.05</v>
      </c>
      <c r="P878" s="1208">
        <v>0</v>
      </c>
      <c r="Q878" s="67">
        <v>1</v>
      </c>
      <c r="R878" s="96">
        <v>0</v>
      </c>
      <c r="S878" s="68">
        <f t="shared" ref="S878" si="4028">SUM(O878:O878)*M877</f>
        <v>5.000000000000001E-3</v>
      </c>
      <c r="T878" s="69">
        <f t="shared" ref="T878" si="4029">SUM(P878:P878)*M877</f>
        <v>0</v>
      </c>
      <c r="U878" s="69">
        <f t="shared" ref="U878" si="4030">SUM(Q878:Q878)*M877</f>
        <v>0.1</v>
      </c>
      <c r="V878" s="70">
        <f t="shared" ref="V878" si="4031">SUM(R878:R878)*M877</f>
        <v>0</v>
      </c>
      <c r="W878" s="71">
        <f t="shared" si="3927"/>
        <v>0.1</v>
      </c>
      <c r="X878" s="272"/>
      <c r="Y878" s="287"/>
      <c r="Z878" s="287"/>
      <c r="AA878" s="287"/>
      <c r="AB878" s="995"/>
      <c r="AC878" s="290"/>
      <c r="AD878" s="1269"/>
      <c r="AE878" s="78"/>
      <c r="AF878" s="79"/>
      <c r="AG878" s="79"/>
      <c r="AH878" s="79"/>
      <c r="AI878" s="1210"/>
      <c r="AJ878" s="97"/>
      <c r="AK878" s="98"/>
      <c r="AL878" s="98"/>
      <c r="AM878" s="98"/>
      <c r="AN878" s="98"/>
      <c r="AO878" s="99"/>
    </row>
    <row r="879" spans="1:41" ht="39.950000000000003" customHeight="1" x14ac:dyDescent="0.2">
      <c r="A879" s="1244"/>
      <c r="B879" s="1198"/>
      <c r="C879" s="1199"/>
      <c r="D879" s="1200"/>
      <c r="E879" s="1229"/>
      <c r="F879" s="1239"/>
      <c r="G879" s="1202"/>
      <c r="H879" s="1230"/>
      <c r="I879" s="1204"/>
      <c r="J879" s="1204"/>
      <c r="K879" s="1205"/>
      <c r="L879" s="1261" t="s">
        <v>1010</v>
      </c>
      <c r="M879" s="1232">
        <v>0.1</v>
      </c>
      <c r="N879" s="36" t="s">
        <v>42</v>
      </c>
      <c r="O879" s="226">
        <v>0</v>
      </c>
      <c r="P879" s="1212">
        <v>0</v>
      </c>
      <c r="Q879" s="195">
        <v>0.5</v>
      </c>
      <c r="R879" s="196">
        <v>1</v>
      </c>
      <c r="S879" s="88">
        <f t="shared" ref="S879" si="4032">SUM(O879:O879)*M879</f>
        <v>0</v>
      </c>
      <c r="T879" s="89">
        <f t="shared" ref="T879" si="4033">SUM(P879:P879)*M879</f>
        <v>0</v>
      </c>
      <c r="U879" s="89">
        <f t="shared" ref="U879" si="4034">SUM(Q879:Q879)*M879</f>
        <v>0.05</v>
      </c>
      <c r="V879" s="90">
        <f t="shared" ref="V879" si="4035">SUM(R879:R879)*M879</f>
        <v>0.1</v>
      </c>
      <c r="W879" s="91">
        <f t="shared" si="3927"/>
        <v>0.1</v>
      </c>
      <c r="X879" s="272"/>
      <c r="Y879" s="287"/>
      <c r="Z879" s="287"/>
      <c r="AA879" s="287"/>
      <c r="AB879" s="995"/>
      <c r="AC879" s="290"/>
      <c r="AD879" s="1269"/>
      <c r="AE879" s="51" t="str">
        <f t="shared" ref="AE879" si="4036">+IF(Q880&gt;Q879,"SUPERADA",IF(Q880=Q879,"EQUILIBRADA",IF(Q880&lt;Q879,"PARA MEJORAR")))</f>
        <v>SUPERADA</v>
      </c>
      <c r="AF879" s="79"/>
      <c r="AG879" s="79"/>
      <c r="AH879" s="79"/>
      <c r="AI879" s="1210"/>
      <c r="AJ879" s="97"/>
      <c r="AK879" s="98"/>
      <c r="AL879" s="98"/>
      <c r="AM879" s="98"/>
      <c r="AN879" s="98"/>
      <c r="AO879" s="99"/>
    </row>
    <row r="880" spans="1:41" ht="39.950000000000003" customHeight="1" thickBot="1" x14ac:dyDescent="0.25">
      <c r="A880" s="1244"/>
      <c r="B880" s="1198"/>
      <c r="C880" s="1263"/>
      <c r="D880" s="1216"/>
      <c r="E880" s="1264"/>
      <c r="F880" s="1265"/>
      <c r="G880" s="1218"/>
      <c r="H880" s="1233"/>
      <c r="I880" s="1220"/>
      <c r="J880" s="1220"/>
      <c r="K880" s="1221"/>
      <c r="L880" s="1256"/>
      <c r="M880" s="1235"/>
      <c r="N880" s="65" t="s">
        <v>48</v>
      </c>
      <c r="O880" s="106">
        <v>0</v>
      </c>
      <c r="P880" s="1236">
        <v>0</v>
      </c>
      <c r="Q880" s="107">
        <v>0.77549999999999997</v>
      </c>
      <c r="R880" s="108">
        <v>0</v>
      </c>
      <c r="S880" s="109">
        <f t="shared" ref="S880" si="4037">SUM(O880:O880)*M879</f>
        <v>0</v>
      </c>
      <c r="T880" s="110">
        <f t="shared" ref="T880" si="4038">SUM(P880:P880)*M879</f>
        <v>0</v>
      </c>
      <c r="U880" s="110">
        <f t="shared" ref="U880" si="4039">SUM(Q880:Q880)*M879</f>
        <v>7.7550000000000008E-2</v>
      </c>
      <c r="V880" s="111">
        <f t="shared" ref="V880" si="4040">SUM(R880:R880)*M879</f>
        <v>0</v>
      </c>
      <c r="W880" s="112">
        <f t="shared" si="3927"/>
        <v>7.7550000000000008E-2</v>
      </c>
      <c r="X880" s="326"/>
      <c r="Y880" s="327"/>
      <c r="Z880" s="327"/>
      <c r="AA880" s="327"/>
      <c r="AB880" s="1004"/>
      <c r="AC880" s="290"/>
      <c r="AD880" s="1269"/>
      <c r="AE880" s="78"/>
      <c r="AF880" s="78"/>
      <c r="AG880" s="78"/>
      <c r="AH880" s="79"/>
      <c r="AI880" s="1210"/>
      <c r="AJ880" s="97"/>
      <c r="AK880" s="98"/>
      <c r="AL880" s="98"/>
      <c r="AM880" s="98"/>
      <c r="AN880" s="98"/>
      <c r="AO880" s="99"/>
    </row>
    <row r="881" spans="1:41" ht="39.950000000000003" customHeight="1" x14ac:dyDescent="0.2">
      <c r="A881" s="1244"/>
      <c r="B881" s="1198"/>
      <c r="C881" s="1187">
        <v>59</v>
      </c>
      <c r="D881" s="1188" t="s">
        <v>1011</v>
      </c>
      <c r="E881" s="1224">
        <v>64</v>
      </c>
      <c r="F881" s="1237" t="s">
        <v>1012</v>
      </c>
      <c r="G881" s="1190" t="s">
        <v>1013</v>
      </c>
      <c r="H881" s="1225">
        <v>123</v>
      </c>
      <c r="I881" s="1192" t="s">
        <v>1014</v>
      </c>
      <c r="J881" s="1192" t="s">
        <v>1015</v>
      </c>
      <c r="K881" s="1226">
        <v>0.48480000000000001</v>
      </c>
      <c r="L881" s="1254" t="s">
        <v>1016</v>
      </c>
      <c r="M881" s="1270">
        <v>0.5</v>
      </c>
      <c r="N881" s="36" t="s">
        <v>42</v>
      </c>
      <c r="O881" s="37">
        <v>0.25</v>
      </c>
      <c r="P881" s="39">
        <v>0.5</v>
      </c>
      <c r="Q881" s="38">
        <v>0.75</v>
      </c>
      <c r="R881" s="116">
        <v>1</v>
      </c>
      <c r="S881" s="41">
        <f t="shared" ref="S881" si="4041">SUM(O881:O881)*M881</f>
        <v>0.125</v>
      </c>
      <c r="T881" s="42">
        <f t="shared" ref="T881" si="4042">SUM(P881:P881)*M881</f>
        <v>0.25</v>
      </c>
      <c r="U881" s="42">
        <f t="shared" ref="U881" si="4043">SUM(Q881:Q881)*M881</f>
        <v>0.375</v>
      </c>
      <c r="V881" s="43">
        <f t="shared" ref="V881" si="4044">SUM(R881:R881)*M881</f>
        <v>0.5</v>
      </c>
      <c r="W881" s="44">
        <f t="shared" si="3927"/>
        <v>0.5</v>
      </c>
      <c r="X881" s="313">
        <f>+S882+S884</f>
        <v>0.16475000000000001</v>
      </c>
      <c r="Y881" s="273">
        <f>+T882+T884</f>
        <v>0.32114999999999999</v>
      </c>
      <c r="Z881" s="273">
        <f>+U882+U884</f>
        <v>0.48480000000000001</v>
      </c>
      <c r="AA881" s="273">
        <f>+V882+V884</f>
        <v>0</v>
      </c>
      <c r="AB881" s="980">
        <f>+W882+W884</f>
        <v>0.48480000000000001</v>
      </c>
      <c r="AC881" s="290"/>
      <c r="AD881" s="1255" t="s">
        <v>1017</v>
      </c>
      <c r="AE881" s="51" t="str">
        <f t="shared" ref="AE881" si="4045">+IF(Q882&gt;Q881,"SUPERADA",IF(Q882=Q881,"EQUILIBRADA",IF(Q882&lt;Q881,"PARA MEJORAR")))</f>
        <v>PARA MEJORAR</v>
      </c>
      <c r="AF881" s="51" t="str">
        <f>IF(COUNTIF(AE881:AE884,"PARA MEJORAR")&gt;=1,"PARA MEJORAR","BIEN")</f>
        <v>PARA MEJORAR</v>
      </c>
      <c r="AG881" s="51" t="str">
        <f>IF(COUNTIF(AF881:AF884,"PARA MEJORAR")&gt;=1,"PARA MEJORAR","BIEN")</f>
        <v>PARA MEJORAR</v>
      </c>
      <c r="AH881" s="79"/>
      <c r="AI881" s="1210"/>
      <c r="AJ881" s="81"/>
      <c r="AK881" s="82"/>
      <c r="AL881" s="82"/>
      <c r="AM881" s="82"/>
      <c r="AN881" s="82"/>
      <c r="AO881" s="83"/>
    </row>
    <row r="882" spans="1:41" ht="39.950000000000003" customHeight="1" thickBot="1" x14ac:dyDescent="0.25">
      <c r="A882" s="1244"/>
      <c r="B882" s="1198"/>
      <c r="C882" s="1199"/>
      <c r="D882" s="1200"/>
      <c r="E882" s="1229"/>
      <c r="F882" s="1239"/>
      <c r="G882" s="1202"/>
      <c r="H882" s="1230"/>
      <c r="I882" s="1204"/>
      <c r="J882" s="1204"/>
      <c r="K882" s="1205"/>
      <c r="L882" s="1260"/>
      <c r="M882" s="1271"/>
      <c r="N882" s="65" t="s">
        <v>48</v>
      </c>
      <c r="O882" s="66">
        <v>0.23250000000000001</v>
      </c>
      <c r="P882" s="1208">
        <v>0.39229999999999998</v>
      </c>
      <c r="Q882" s="67">
        <v>0.67689999999999995</v>
      </c>
      <c r="R882" s="96">
        <v>0</v>
      </c>
      <c r="S882" s="68">
        <f t="shared" ref="S882" si="4046">SUM(O882:O882)*M881</f>
        <v>0.11625000000000001</v>
      </c>
      <c r="T882" s="69">
        <f t="shared" ref="T882" si="4047">SUM(P882:P882)*M881</f>
        <v>0.19614999999999999</v>
      </c>
      <c r="U882" s="69">
        <f t="shared" ref="U882" si="4048">SUM(Q882:Q882)*M881</f>
        <v>0.33844999999999997</v>
      </c>
      <c r="V882" s="70">
        <f t="shared" ref="V882" si="4049">SUM(R882:R882)*M881</f>
        <v>0</v>
      </c>
      <c r="W882" s="71">
        <f t="shared" si="3927"/>
        <v>0.33844999999999997</v>
      </c>
      <c r="X882" s="272"/>
      <c r="Y882" s="287"/>
      <c r="Z882" s="287"/>
      <c r="AA882" s="287"/>
      <c r="AB882" s="995"/>
      <c r="AC882" s="290"/>
      <c r="AD882" s="1257"/>
      <c r="AE882" s="78"/>
      <c r="AF882" s="79"/>
      <c r="AG882" s="79"/>
      <c r="AH882" s="79"/>
      <c r="AI882" s="1210"/>
      <c r="AJ882" s="97"/>
      <c r="AK882" s="98"/>
      <c r="AL882" s="98"/>
      <c r="AM882" s="98"/>
      <c r="AN882" s="98"/>
      <c r="AO882" s="99"/>
    </row>
    <row r="883" spans="1:41" ht="39.950000000000003" customHeight="1" x14ac:dyDescent="0.2">
      <c r="A883" s="1244"/>
      <c r="B883" s="1198"/>
      <c r="C883" s="1199"/>
      <c r="D883" s="1200"/>
      <c r="E883" s="1229"/>
      <c r="F883" s="1239"/>
      <c r="G883" s="1202"/>
      <c r="H883" s="1230"/>
      <c r="I883" s="1204"/>
      <c r="J883" s="1204"/>
      <c r="K883" s="1205"/>
      <c r="L883" s="1261" t="s">
        <v>1018</v>
      </c>
      <c r="M883" s="1271">
        <v>0.5</v>
      </c>
      <c r="N883" s="36" t="s">
        <v>42</v>
      </c>
      <c r="O883" s="226">
        <v>0.25</v>
      </c>
      <c r="P883" s="1212">
        <v>0.5</v>
      </c>
      <c r="Q883" s="195">
        <v>0.75</v>
      </c>
      <c r="R883" s="196">
        <v>1</v>
      </c>
      <c r="S883" s="88">
        <f t="shared" ref="S883" si="4050">SUM(O883:O883)*M883</f>
        <v>0.125</v>
      </c>
      <c r="T883" s="89">
        <f t="shared" ref="T883" si="4051">SUM(P883:P883)*M883</f>
        <v>0.25</v>
      </c>
      <c r="U883" s="89">
        <f t="shared" ref="U883" si="4052">SUM(Q883:Q883)*M883</f>
        <v>0.375</v>
      </c>
      <c r="V883" s="90">
        <f t="shared" ref="V883" si="4053">SUM(R883:R883)*M883</f>
        <v>0.5</v>
      </c>
      <c r="W883" s="91">
        <f t="shared" si="3927"/>
        <v>0.5</v>
      </c>
      <c r="X883" s="272"/>
      <c r="Y883" s="287"/>
      <c r="Z883" s="287"/>
      <c r="AA883" s="287"/>
      <c r="AB883" s="995"/>
      <c r="AC883" s="290"/>
      <c r="AD883" s="1257"/>
      <c r="AE883" s="51" t="str">
        <f t="shared" ref="AE883" si="4054">+IF(Q884&gt;Q883,"SUPERADA",IF(Q884=Q883,"EQUILIBRADA",IF(Q884&lt;Q883,"PARA MEJORAR")))</f>
        <v>PARA MEJORAR</v>
      </c>
      <c r="AF883" s="79"/>
      <c r="AG883" s="79"/>
      <c r="AH883" s="79"/>
      <c r="AI883" s="1210"/>
      <c r="AJ883" s="97"/>
      <c r="AK883" s="98"/>
      <c r="AL883" s="98"/>
      <c r="AM883" s="98"/>
      <c r="AN883" s="98"/>
      <c r="AO883" s="99"/>
    </row>
    <row r="884" spans="1:41" ht="39.950000000000003" customHeight="1" thickBot="1" x14ac:dyDescent="0.25">
      <c r="A884" s="1244"/>
      <c r="B884" s="1198"/>
      <c r="C884" s="1263"/>
      <c r="D884" s="1216"/>
      <c r="E884" s="1264"/>
      <c r="F884" s="1265"/>
      <c r="G884" s="1218"/>
      <c r="H884" s="1233"/>
      <c r="I884" s="1220"/>
      <c r="J884" s="1220"/>
      <c r="K884" s="1221"/>
      <c r="L884" s="1256"/>
      <c r="M884" s="1272"/>
      <c r="N884" s="65" t="s">
        <v>48</v>
      </c>
      <c r="O884" s="106">
        <v>9.7000000000000003E-2</v>
      </c>
      <c r="P884" s="1236">
        <v>0.25</v>
      </c>
      <c r="Q884" s="107">
        <v>0.29270000000000002</v>
      </c>
      <c r="R884" s="108">
        <v>0</v>
      </c>
      <c r="S884" s="109">
        <f t="shared" ref="S884" si="4055">SUM(O884:O884)*M883</f>
        <v>4.8500000000000001E-2</v>
      </c>
      <c r="T884" s="110">
        <f t="shared" ref="T884" si="4056">SUM(P884:P884)*M883</f>
        <v>0.125</v>
      </c>
      <c r="U884" s="110">
        <f t="shared" ref="U884" si="4057">SUM(Q884:Q884)*M883</f>
        <v>0.14635000000000001</v>
      </c>
      <c r="V884" s="111">
        <f t="shared" ref="V884" si="4058">SUM(R884:R884)*M883</f>
        <v>0</v>
      </c>
      <c r="W884" s="112">
        <f t="shared" si="3927"/>
        <v>0.14635000000000001</v>
      </c>
      <c r="X884" s="326"/>
      <c r="Y884" s="327"/>
      <c r="Z884" s="327"/>
      <c r="AA884" s="327"/>
      <c r="AB884" s="1004"/>
      <c r="AC884" s="290"/>
      <c r="AD884" s="1267"/>
      <c r="AE884" s="78"/>
      <c r="AF884" s="78"/>
      <c r="AG884" s="78"/>
      <c r="AH884" s="79"/>
      <c r="AI884" s="1210"/>
      <c r="AJ884" s="97"/>
      <c r="AK884" s="98"/>
      <c r="AL884" s="98"/>
      <c r="AM884" s="98"/>
      <c r="AN884" s="98"/>
      <c r="AO884" s="99"/>
    </row>
    <row r="885" spans="1:41" ht="39.950000000000003" customHeight="1" x14ac:dyDescent="0.2">
      <c r="A885" s="1244"/>
      <c r="B885" s="1198"/>
      <c r="C885" s="1187">
        <v>60</v>
      </c>
      <c r="D885" s="1188" t="s">
        <v>1019</v>
      </c>
      <c r="E885" s="1224">
        <v>65</v>
      </c>
      <c r="F885" s="1237" t="s">
        <v>1020</v>
      </c>
      <c r="G885" s="1190" t="s">
        <v>1021</v>
      </c>
      <c r="H885" s="1225">
        <v>124</v>
      </c>
      <c r="I885" s="1192" t="s">
        <v>1022</v>
      </c>
      <c r="J885" s="1192" t="s">
        <v>1023</v>
      </c>
      <c r="K885" s="1226">
        <v>0.4</v>
      </c>
      <c r="L885" s="1254" t="s">
        <v>1024</v>
      </c>
      <c r="M885" s="1195">
        <v>0.6</v>
      </c>
      <c r="N885" s="36" t="s">
        <v>42</v>
      </c>
      <c r="O885" s="37">
        <v>0.25</v>
      </c>
      <c r="P885" s="39">
        <v>0.5</v>
      </c>
      <c r="Q885" s="38">
        <v>0.6</v>
      </c>
      <c r="R885" s="116">
        <v>1</v>
      </c>
      <c r="S885" s="41">
        <f t="shared" ref="S885" si="4059">SUM(O885:O885)*M885</f>
        <v>0.15</v>
      </c>
      <c r="T885" s="42">
        <f t="shared" ref="T885" si="4060">SUM(P885:P885)*M885</f>
        <v>0.3</v>
      </c>
      <c r="U885" s="42">
        <f t="shared" ref="U885" si="4061">SUM(Q885:Q885)*M885</f>
        <v>0.36</v>
      </c>
      <c r="V885" s="43">
        <f t="shared" ref="V885" si="4062">SUM(R885:R885)*M885</f>
        <v>0.6</v>
      </c>
      <c r="W885" s="44">
        <f t="shared" si="3927"/>
        <v>0.6</v>
      </c>
      <c r="X885" s="313">
        <f>+S886+S888</f>
        <v>0.3</v>
      </c>
      <c r="Y885" s="273">
        <f>+T886+T888</f>
        <v>0.3</v>
      </c>
      <c r="Z885" s="273">
        <f>+U886+U888</f>
        <v>0.6</v>
      </c>
      <c r="AA885" s="273">
        <f>+V886+V888</f>
        <v>0</v>
      </c>
      <c r="AB885" s="980">
        <f>+W886+W888</f>
        <v>0.6</v>
      </c>
      <c r="AC885" s="290"/>
      <c r="AD885" s="1255" t="s">
        <v>1025</v>
      </c>
      <c r="AE885" s="51" t="str">
        <f t="shared" ref="AE885" si="4063">+IF(Q886&gt;Q885,"SUPERADA",IF(Q886=Q885,"EQUILIBRADA",IF(Q886&lt;Q885,"PARA MEJORAR")))</f>
        <v>EQUILIBRADA</v>
      </c>
      <c r="AF885" s="51" t="str">
        <f>IF(COUNTIF(AE885:AE888,"PARA MEJORAR")&gt;=1,"PARA MEJORAR","BIEN")</f>
        <v>BIEN</v>
      </c>
      <c r="AG885" s="51" t="str">
        <f>IF(COUNTIF(AF885:AF888,"PARA MEJORAR")&gt;=1,"PARA MEJORAR","BIEN")</f>
        <v>BIEN</v>
      </c>
      <c r="AH885" s="79"/>
      <c r="AI885" s="1210"/>
      <c r="AJ885" s="81"/>
      <c r="AK885" s="82"/>
      <c r="AL885" s="82"/>
      <c r="AM885" s="82"/>
      <c r="AN885" s="82"/>
      <c r="AO885" s="83"/>
    </row>
    <row r="886" spans="1:41" ht="39.950000000000003" customHeight="1" thickBot="1" x14ac:dyDescent="0.25">
      <c r="A886" s="1244"/>
      <c r="B886" s="1198"/>
      <c r="C886" s="1199"/>
      <c r="D886" s="1200"/>
      <c r="E886" s="1229"/>
      <c r="F886" s="1239"/>
      <c r="G886" s="1202"/>
      <c r="H886" s="1230"/>
      <c r="I886" s="1204"/>
      <c r="J886" s="1204"/>
      <c r="K886" s="1205"/>
      <c r="L886" s="1260"/>
      <c r="M886" s="1207"/>
      <c r="N886" s="65" t="s">
        <v>48</v>
      </c>
      <c r="O886" s="66">
        <v>0.5</v>
      </c>
      <c r="P886" s="1208">
        <v>0.5</v>
      </c>
      <c r="Q886" s="67">
        <v>0.6</v>
      </c>
      <c r="R886" s="96">
        <v>0</v>
      </c>
      <c r="S886" s="68">
        <f t="shared" ref="S886" si="4064">SUM(O886:O886)*M885</f>
        <v>0.3</v>
      </c>
      <c r="T886" s="69">
        <f t="shared" ref="T886" si="4065">SUM(P886:P886)*M885</f>
        <v>0.3</v>
      </c>
      <c r="U886" s="69">
        <f t="shared" ref="U886" si="4066">SUM(Q886:Q886)*M885</f>
        <v>0.36</v>
      </c>
      <c r="V886" s="70">
        <f t="shared" ref="V886" si="4067">SUM(R886:R886)*M885</f>
        <v>0</v>
      </c>
      <c r="W886" s="71">
        <f t="shared" si="3927"/>
        <v>0.36</v>
      </c>
      <c r="X886" s="272"/>
      <c r="Y886" s="287"/>
      <c r="Z886" s="287"/>
      <c r="AA886" s="287"/>
      <c r="AB886" s="995"/>
      <c r="AC886" s="290"/>
      <c r="AD886" s="1257"/>
      <c r="AE886" s="78"/>
      <c r="AF886" s="79"/>
      <c r="AG886" s="79"/>
      <c r="AH886" s="79"/>
      <c r="AI886" s="1210"/>
      <c r="AJ886" s="97"/>
      <c r="AK886" s="98"/>
      <c r="AL886" s="98"/>
      <c r="AM886" s="98"/>
      <c r="AN886" s="98"/>
      <c r="AO886" s="99"/>
    </row>
    <row r="887" spans="1:41" ht="39.950000000000003" customHeight="1" x14ac:dyDescent="0.2">
      <c r="A887" s="1244"/>
      <c r="B887" s="1198"/>
      <c r="C887" s="1199"/>
      <c r="D887" s="1200"/>
      <c r="E887" s="1229"/>
      <c r="F887" s="1239"/>
      <c r="G887" s="1202"/>
      <c r="H887" s="1230"/>
      <c r="I887" s="1204"/>
      <c r="J887" s="1204"/>
      <c r="K887" s="1205"/>
      <c r="L887" s="1261" t="s">
        <v>1026</v>
      </c>
      <c r="M887" s="1207">
        <v>0.4</v>
      </c>
      <c r="N887" s="36" t="s">
        <v>42</v>
      </c>
      <c r="O887" s="226">
        <v>0.25</v>
      </c>
      <c r="P887" s="1212">
        <v>0.5</v>
      </c>
      <c r="Q887" s="195">
        <v>0.6</v>
      </c>
      <c r="R887" s="196">
        <v>1</v>
      </c>
      <c r="S887" s="88">
        <f t="shared" ref="S887" si="4068">SUM(O887:O887)*M887</f>
        <v>0.1</v>
      </c>
      <c r="T887" s="89">
        <f t="shared" ref="T887" si="4069">SUM(P887:P887)*M887</f>
        <v>0.2</v>
      </c>
      <c r="U887" s="89">
        <f t="shared" ref="U887" si="4070">SUM(Q887:Q887)*M887</f>
        <v>0.24</v>
      </c>
      <c r="V887" s="90">
        <f t="shared" ref="V887" si="4071">SUM(R887:R887)*M887</f>
        <v>0.4</v>
      </c>
      <c r="W887" s="91">
        <f t="shared" si="3927"/>
        <v>0.4</v>
      </c>
      <c r="X887" s="272"/>
      <c r="Y887" s="287"/>
      <c r="Z887" s="287"/>
      <c r="AA887" s="287"/>
      <c r="AB887" s="995"/>
      <c r="AC887" s="290"/>
      <c r="AD887" s="1257"/>
      <c r="AE887" s="51" t="str">
        <f t="shared" ref="AE887" si="4072">+IF(Q888&gt;Q887,"SUPERADA",IF(Q888=Q887,"EQUILIBRADA",IF(Q888&lt;Q887,"PARA MEJORAR")))</f>
        <v>EQUILIBRADA</v>
      </c>
      <c r="AF887" s="79"/>
      <c r="AG887" s="79"/>
      <c r="AH887" s="79"/>
      <c r="AI887" s="1210"/>
      <c r="AJ887" s="97"/>
      <c r="AK887" s="98"/>
      <c r="AL887" s="98"/>
      <c r="AM887" s="98"/>
      <c r="AN887" s="98"/>
      <c r="AO887" s="99"/>
    </row>
    <row r="888" spans="1:41" ht="39.950000000000003" customHeight="1" thickBot="1" x14ac:dyDescent="0.25">
      <c r="A888" s="1244"/>
      <c r="B888" s="1198"/>
      <c r="C888" s="1199"/>
      <c r="D888" s="1200"/>
      <c r="E888" s="1229"/>
      <c r="F888" s="1239"/>
      <c r="G888" s="1218"/>
      <c r="H888" s="1233"/>
      <c r="I888" s="1220"/>
      <c r="J888" s="1220"/>
      <c r="K888" s="1221"/>
      <c r="L888" s="1256"/>
      <c r="M888" s="1223"/>
      <c r="N888" s="65" t="s">
        <v>48</v>
      </c>
      <c r="O888" s="106">
        <v>0</v>
      </c>
      <c r="P888" s="1236">
        <v>0</v>
      </c>
      <c r="Q888" s="107">
        <v>0.6</v>
      </c>
      <c r="R888" s="108">
        <v>0</v>
      </c>
      <c r="S888" s="109">
        <f t="shared" ref="S888" si="4073">SUM(O888:O888)*M887</f>
        <v>0</v>
      </c>
      <c r="T888" s="110">
        <f t="shared" ref="T888" si="4074">SUM(P888:P888)*M887</f>
        <v>0</v>
      </c>
      <c r="U888" s="110">
        <f t="shared" ref="U888" si="4075">SUM(Q888:Q888)*M887</f>
        <v>0.24</v>
      </c>
      <c r="V888" s="111">
        <f t="shared" ref="V888" si="4076">SUM(R888:R888)*M887</f>
        <v>0</v>
      </c>
      <c r="W888" s="112">
        <f t="shared" si="3927"/>
        <v>0.24</v>
      </c>
      <c r="X888" s="326"/>
      <c r="Y888" s="327"/>
      <c r="Z888" s="327"/>
      <c r="AA888" s="327"/>
      <c r="AB888" s="1004"/>
      <c r="AC888" s="290"/>
      <c r="AD888" s="1257"/>
      <c r="AE888" s="78"/>
      <c r="AF888" s="78"/>
      <c r="AG888" s="79"/>
      <c r="AH888" s="79"/>
      <c r="AI888" s="1210"/>
      <c r="AJ888" s="97"/>
      <c r="AK888" s="98"/>
      <c r="AL888" s="98"/>
      <c r="AM888" s="98"/>
      <c r="AN888" s="98"/>
      <c r="AO888" s="99"/>
    </row>
    <row r="889" spans="1:41" ht="39.950000000000003" customHeight="1" x14ac:dyDescent="0.2">
      <c r="A889" s="1273"/>
      <c r="B889" s="1198"/>
      <c r="C889" s="1274">
        <v>61</v>
      </c>
      <c r="D889" s="1275" t="s">
        <v>1027</v>
      </c>
      <c r="E889" s="1224">
        <v>66</v>
      </c>
      <c r="F889" s="1237" t="s">
        <v>1028</v>
      </c>
      <c r="G889" s="1190" t="s">
        <v>1029</v>
      </c>
      <c r="H889" s="1225">
        <v>125</v>
      </c>
      <c r="I889" s="1192" t="s">
        <v>1030</v>
      </c>
      <c r="J889" s="1192" t="s">
        <v>1031</v>
      </c>
      <c r="K889" s="1226">
        <v>0.3</v>
      </c>
      <c r="L889" s="1254" t="s">
        <v>1032</v>
      </c>
      <c r="M889" s="1195">
        <v>0.5</v>
      </c>
      <c r="N889" s="36" t="s">
        <v>42</v>
      </c>
      <c r="O889" s="37">
        <v>0.25</v>
      </c>
      <c r="P889" s="39">
        <v>0.5</v>
      </c>
      <c r="Q889" s="38">
        <v>0.75</v>
      </c>
      <c r="R889" s="116">
        <v>1</v>
      </c>
      <c r="S889" s="41">
        <f t="shared" ref="S889" si="4077">SUM(O889:O889)*M889</f>
        <v>0.125</v>
      </c>
      <c r="T889" s="42">
        <f t="shared" ref="T889" si="4078">SUM(P889:P889)*M889</f>
        <v>0.25</v>
      </c>
      <c r="U889" s="42">
        <f t="shared" ref="U889" si="4079">SUM(Q889:Q889)*M889</f>
        <v>0.375</v>
      </c>
      <c r="V889" s="43">
        <f t="shared" ref="V889" si="4080">SUM(R889:R889)*M889</f>
        <v>0.5</v>
      </c>
      <c r="W889" s="44">
        <f t="shared" si="3927"/>
        <v>0.5</v>
      </c>
      <c r="X889" s="313">
        <f>+S890+S892</f>
        <v>0.125</v>
      </c>
      <c r="Y889" s="273">
        <f>+T890+T892</f>
        <v>0.3</v>
      </c>
      <c r="Z889" s="273">
        <f>+U890+U892</f>
        <v>0.625</v>
      </c>
      <c r="AA889" s="273">
        <f>+V890+V892</f>
        <v>0</v>
      </c>
      <c r="AB889" s="980">
        <f>+W890+W892</f>
        <v>0.625</v>
      </c>
      <c r="AC889" s="290"/>
      <c r="AD889" s="1255" t="s">
        <v>1033</v>
      </c>
      <c r="AE889" s="51" t="str">
        <f t="shared" ref="AE889" si="4081">+IF(Q890&gt;Q889,"SUPERADA",IF(Q890=Q889,"EQUILIBRADA",IF(Q890&lt;Q889,"PARA MEJORAR")))</f>
        <v>EQUILIBRADA</v>
      </c>
      <c r="AF889" s="51" t="str">
        <f>IF(COUNTIF(AE889:AE892,"PARA MEJORAR")&gt;=1,"PARA MEJORAR","BIEN")</f>
        <v>BIEN</v>
      </c>
      <c r="AG889" s="51" t="str">
        <f>IF(COUNTIF(AF889:AF892,"PARA MEJORAR")&gt;=1,"PARA MEJORAR","BIEN")</f>
        <v>BIEN</v>
      </c>
      <c r="AH889" s="79"/>
      <c r="AI889" s="1210"/>
      <c r="AJ889" s="81"/>
      <c r="AK889" s="82"/>
      <c r="AL889" s="82"/>
      <c r="AM889" s="82"/>
      <c r="AN889" s="82"/>
      <c r="AO889" s="83"/>
    </row>
    <row r="890" spans="1:41" ht="39.950000000000003" customHeight="1" thickBot="1" x14ac:dyDescent="0.25">
      <c r="A890" s="1273"/>
      <c r="B890" s="1198"/>
      <c r="C890" s="1276"/>
      <c r="D890" s="1277"/>
      <c r="E890" s="1229"/>
      <c r="F890" s="1239"/>
      <c r="G890" s="1202"/>
      <c r="H890" s="1230"/>
      <c r="I890" s="1204"/>
      <c r="J890" s="1204"/>
      <c r="K890" s="1205"/>
      <c r="L890" s="1260"/>
      <c r="M890" s="1207"/>
      <c r="N890" s="65" t="s">
        <v>48</v>
      </c>
      <c r="O890" s="66">
        <v>0.25</v>
      </c>
      <c r="P890" s="1208">
        <v>0.5</v>
      </c>
      <c r="Q890" s="67">
        <v>0.75</v>
      </c>
      <c r="R890" s="96">
        <v>0</v>
      </c>
      <c r="S890" s="68">
        <f t="shared" ref="S890" si="4082">SUM(O890:O890)*M889</f>
        <v>0.125</v>
      </c>
      <c r="T890" s="69">
        <f t="shared" ref="T890" si="4083">SUM(P890:P890)*M889</f>
        <v>0.25</v>
      </c>
      <c r="U890" s="69">
        <f t="shared" ref="U890" si="4084">SUM(Q890:Q890)*M889</f>
        <v>0.375</v>
      </c>
      <c r="V890" s="70">
        <f t="shared" ref="V890" si="4085">SUM(R890:R890)*M889</f>
        <v>0</v>
      </c>
      <c r="W890" s="71">
        <f t="shared" si="3927"/>
        <v>0.375</v>
      </c>
      <c r="X890" s="272"/>
      <c r="Y890" s="287"/>
      <c r="Z890" s="287"/>
      <c r="AA890" s="287"/>
      <c r="AB890" s="995"/>
      <c r="AC890" s="290"/>
      <c r="AD890" s="1257"/>
      <c r="AE890" s="78"/>
      <c r="AF890" s="79"/>
      <c r="AG890" s="79"/>
      <c r="AH890" s="79"/>
      <c r="AI890" s="1210"/>
      <c r="AJ890" s="97"/>
      <c r="AK890" s="98"/>
      <c r="AL890" s="98"/>
      <c r="AM890" s="98"/>
      <c r="AN890" s="98"/>
      <c r="AO890" s="99"/>
    </row>
    <row r="891" spans="1:41" ht="39.950000000000003" customHeight="1" x14ac:dyDescent="0.2">
      <c r="A891" s="1273"/>
      <c r="B891" s="1198"/>
      <c r="C891" s="1276"/>
      <c r="D891" s="1277"/>
      <c r="E891" s="1229"/>
      <c r="F891" s="1239"/>
      <c r="G891" s="1202"/>
      <c r="H891" s="1230"/>
      <c r="I891" s="1204"/>
      <c r="J891" s="1204"/>
      <c r="K891" s="1205"/>
      <c r="L891" s="1261" t="s">
        <v>1034</v>
      </c>
      <c r="M891" s="1207">
        <v>0.5</v>
      </c>
      <c r="N891" s="36" t="s">
        <v>42</v>
      </c>
      <c r="O891" s="226">
        <v>0</v>
      </c>
      <c r="P891" s="1212">
        <v>0</v>
      </c>
      <c r="Q891" s="195">
        <v>0.5</v>
      </c>
      <c r="R891" s="196">
        <v>1</v>
      </c>
      <c r="S891" s="88">
        <f t="shared" ref="S891" si="4086">SUM(O891:O891)*M891</f>
        <v>0</v>
      </c>
      <c r="T891" s="89">
        <f t="shared" ref="T891" si="4087">SUM(P891:P891)*M891</f>
        <v>0</v>
      </c>
      <c r="U891" s="89">
        <f t="shared" ref="U891" si="4088">SUM(Q891:Q891)*M891</f>
        <v>0.25</v>
      </c>
      <c r="V891" s="90">
        <f t="shared" ref="V891" si="4089">SUM(R891:R891)*M891</f>
        <v>0.5</v>
      </c>
      <c r="W891" s="91">
        <f t="shared" si="3927"/>
        <v>0.5</v>
      </c>
      <c r="X891" s="272"/>
      <c r="Y891" s="287"/>
      <c r="Z891" s="287"/>
      <c r="AA891" s="287"/>
      <c r="AB891" s="995"/>
      <c r="AC891" s="290"/>
      <c r="AD891" s="1257"/>
      <c r="AE891" s="51" t="str">
        <f t="shared" ref="AE891" si="4090">+IF(Q892&gt;Q891,"SUPERADA",IF(Q892=Q891,"EQUILIBRADA",IF(Q892&lt;Q891,"PARA MEJORAR")))</f>
        <v>EQUILIBRADA</v>
      </c>
      <c r="AF891" s="79"/>
      <c r="AG891" s="79"/>
      <c r="AH891" s="79"/>
      <c r="AI891" s="1210"/>
      <c r="AJ891" s="97"/>
      <c r="AK891" s="98"/>
      <c r="AL891" s="98"/>
      <c r="AM891" s="98"/>
      <c r="AN891" s="98"/>
      <c r="AO891" s="99"/>
    </row>
    <row r="892" spans="1:41" ht="39.950000000000003" customHeight="1" thickBot="1" x14ac:dyDescent="0.25">
      <c r="A892" s="1273"/>
      <c r="B892" s="1198"/>
      <c r="C892" s="1278"/>
      <c r="D892" s="1279"/>
      <c r="E892" s="1264"/>
      <c r="F892" s="1265"/>
      <c r="G892" s="1218"/>
      <c r="H892" s="1233"/>
      <c r="I892" s="1220"/>
      <c r="J892" s="1220"/>
      <c r="K892" s="1221"/>
      <c r="L892" s="1256"/>
      <c r="M892" s="1223"/>
      <c r="N892" s="65" t="s">
        <v>48</v>
      </c>
      <c r="O892" s="106">
        <v>0</v>
      </c>
      <c r="P892" s="1236">
        <v>0.1</v>
      </c>
      <c r="Q892" s="107">
        <v>0.5</v>
      </c>
      <c r="R892" s="108">
        <v>0</v>
      </c>
      <c r="S892" s="109">
        <f t="shared" ref="S892" si="4091">SUM(O892:O892)*M891</f>
        <v>0</v>
      </c>
      <c r="T892" s="110">
        <f t="shared" ref="T892" si="4092">SUM(P892:P892)*M891</f>
        <v>0.05</v>
      </c>
      <c r="U892" s="110">
        <f t="shared" ref="U892" si="4093">SUM(Q892:Q892)*M891</f>
        <v>0.25</v>
      </c>
      <c r="V892" s="111">
        <f t="shared" ref="V892" si="4094">SUM(R892:R892)*M891</f>
        <v>0</v>
      </c>
      <c r="W892" s="112">
        <f t="shared" si="3927"/>
        <v>0.25</v>
      </c>
      <c r="X892" s="326"/>
      <c r="Y892" s="327"/>
      <c r="Z892" s="327"/>
      <c r="AA892" s="327"/>
      <c r="AB892" s="1004"/>
      <c r="AC892" s="290"/>
      <c r="AD892" s="1267"/>
      <c r="AE892" s="78"/>
      <c r="AF892" s="78"/>
      <c r="AG892" s="78"/>
      <c r="AH892" s="79"/>
      <c r="AI892" s="1210"/>
      <c r="AJ892" s="97"/>
      <c r="AK892" s="98"/>
      <c r="AL892" s="98"/>
      <c r="AM892" s="98"/>
      <c r="AN892" s="98"/>
      <c r="AO892" s="99"/>
    </row>
    <row r="893" spans="1:41" ht="39.950000000000003" customHeight="1" x14ac:dyDescent="0.2">
      <c r="A893" s="260"/>
      <c r="B893" s="1198"/>
      <c r="C893" s="1187">
        <v>62</v>
      </c>
      <c r="D893" s="1188" t="s">
        <v>1035</v>
      </c>
      <c r="E893" s="1224">
        <v>67</v>
      </c>
      <c r="F893" s="1237" t="s">
        <v>1036</v>
      </c>
      <c r="G893" s="1190" t="s">
        <v>1037</v>
      </c>
      <c r="H893" s="1225">
        <v>126</v>
      </c>
      <c r="I893" s="1192" t="s">
        <v>1038</v>
      </c>
      <c r="J893" s="1192" t="s">
        <v>1039</v>
      </c>
      <c r="K893" s="1226">
        <v>0.5</v>
      </c>
      <c r="L893" s="1254" t="s">
        <v>1040</v>
      </c>
      <c r="M893" s="1195">
        <v>0.05</v>
      </c>
      <c r="N893" s="36" t="s">
        <v>42</v>
      </c>
      <c r="O893" s="37">
        <v>0.25</v>
      </c>
      <c r="P893" s="39">
        <v>0.5</v>
      </c>
      <c r="Q893" s="38">
        <v>1</v>
      </c>
      <c r="R893" s="116">
        <v>1</v>
      </c>
      <c r="S893" s="41">
        <f t="shared" ref="S893" si="4095">SUM(O893:O893)*M893</f>
        <v>1.2500000000000001E-2</v>
      </c>
      <c r="T893" s="42">
        <f t="shared" ref="T893" si="4096">SUM(P893:P893)*M893</f>
        <v>2.5000000000000001E-2</v>
      </c>
      <c r="U893" s="42">
        <f t="shared" ref="U893" si="4097">SUM(Q893:Q893)*M893</f>
        <v>0.05</v>
      </c>
      <c r="V893" s="43">
        <f t="shared" ref="V893" si="4098">SUM(R893:R893)*M893</f>
        <v>0.05</v>
      </c>
      <c r="W893" s="44">
        <f t="shared" si="3927"/>
        <v>0.05</v>
      </c>
      <c r="X893" s="313">
        <f>+S894+S896+S898</f>
        <v>1.6500000000000001E-2</v>
      </c>
      <c r="Y893" s="273">
        <f>+T894+T896+T898</f>
        <v>0.32129999999999997</v>
      </c>
      <c r="Z893" s="273">
        <f>+U894+U896+U898</f>
        <v>0.38129999999999997</v>
      </c>
      <c r="AA893" s="273">
        <f>+V894+V896+V898</f>
        <v>0</v>
      </c>
      <c r="AB893" s="980">
        <f>+W894+W896+W898</f>
        <v>0.38129999999999997</v>
      </c>
      <c r="AC893" s="290"/>
      <c r="AD893" s="1255" t="s">
        <v>1041</v>
      </c>
      <c r="AE893" s="51" t="str">
        <f t="shared" ref="AE893" si="4099">+IF(Q894&gt;Q893,"SUPERADA",IF(Q894=Q893,"EQUILIBRADA",IF(Q894&lt;Q893,"PARA MEJORAR")))</f>
        <v>PARA MEJORAR</v>
      </c>
      <c r="AF893" s="51" t="str">
        <f>IF(COUNTIF(AE893:AE898,"PARA MEJORAR")&gt;=1,"PARA MEJORAR","BIEN")</f>
        <v>PARA MEJORAR</v>
      </c>
      <c r="AG893" s="51" t="str">
        <f>IF(COUNTIF(AF893:AF898,"PARA MEJORAR")&gt;=1,"PARA MEJORAR","BIEN")</f>
        <v>PARA MEJORAR</v>
      </c>
      <c r="AH893" s="79"/>
      <c r="AI893" s="1210"/>
      <c r="AJ893" s="81"/>
      <c r="AK893" s="82"/>
      <c r="AL893" s="82"/>
      <c r="AM893" s="82"/>
      <c r="AN893" s="82"/>
      <c r="AO893" s="83"/>
    </row>
    <row r="894" spans="1:41" ht="39.950000000000003" customHeight="1" thickBot="1" x14ac:dyDescent="0.25">
      <c r="A894" s="260"/>
      <c r="B894" s="1198"/>
      <c r="C894" s="1199"/>
      <c r="D894" s="1200"/>
      <c r="E894" s="1229"/>
      <c r="F894" s="1239"/>
      <c r="G894" s="1202"/>
      <c r="H894" s="1230"/>
      <c r="I894" s="1204"/>
      <c r="J894" s="1204"/>
      <c r="K894" s="1205"/>
      <c r="L894" s="1260"/>
      <c r="M894" s="1207"/>
      <c r="N894" s="65" t="s">
        <v>48</v>
      </c>
      <c r="O894" s="66">
        <v>0.33</v>
      </c>
      <c r="P894" s="1208">
        <v>0.5</v>
      </c>
      <c r="Q894" s="67">
        <v>0.5</v>
      </c>
      <c r="R894" s="96">
        <v>0</v>
      </c>
      <c r="S894" s="68">
        <f t="shared" ref="S894" si="4100">SUM(O894:O894)*M893</f>
        <v>1.6500000000000001E-2</v>
      </c>
      <c r="T894" s="69">
        <f t="shared" ref="T894" si="4101">SUM(P894:P894)*M893</f>
        <v>2.5000000000000001E-2</v>
      </c>
      <c r="U894" s="69">
        <f t="shared" ref="U894" si="4102">SUM(Q894:Q894)*M893</f>
        <v>2.5000000000000001E-2</v>
      </c>
      <c r="V894" s="70">
        <f t="shared" ref="V894" si="4103">SUM(R894:R894)*M893</f>
        <v>0</v>
      </c>
      <c r="W894" s="71">
        <f t="shared" si="3927"/>
        <v>2.5000000000000001E-2</v>
      </c>
      <c r="X894" s="272"/>
      <c r="Y894" s="287"/>
      <c r="Z894" s="287"/>
      <c r="AA894" s="287"/>
      <c r="AB894" s="995"/>
      <c r="AC894" s="290"/>
      <c r="AD894" s="1257"/>
      <c r="AE894" s="78"/>
      <c r="AF894" s="79"/>
      <c r="AG894" s="79"/>
      <c r="AH894" s="79"/>
      <c r="AI894" s="1210"/>
      <c r="AJ894" s="97"/>
      <c r="AK894" s="98"/>
      <c r="AL894" s="98"/>
      <c r="AM894" s="98"/>
      <c r="AN894" s="98"/>
      <c r="AO894" s="99"/>
    </row>
    <row r="895" spans="1:41" ht="39.950000000000003" customHeight="1" x14ac:dyDescent="0.2">
      <c r="A895" s="260"/>
      <c r="B895" s="1198"/>
      <c r="C895" s="1199"/>
      <c r="D895" s="1200"/>
      <c r="E895" s="1229"/>
      <c r="F895" s="1239"/>
      <c r="G895" s="1202"/>
      <c r="H895" s="1230"/>
      <c r="I895" s="1204"/>
      <c r="J895" s="1204"/>
      <c r="K895" s="1205"/>
      <c r="L895" s="1261" t="s">
        <v>1042</v>
      </c>
      <c r="M895" s="1207">
        <v>0.35</v>
      </c>
      <c r="N895" s="36" t="s">
        <v>42</v>
      </c>
      <c r="O895" s="226">
        <v>0</v>
      </c>
      <c r="P895" s="1212">
        <v>0.25</v>
      </c>
      <c r="Q895" s="195">
        <v>0.5</v>
      </c>
      <c r="R895" s="196">
        <v>1</v>
      </c>
      <c r="S895" s="88">
        <f t="shared" ref="S895" si="4104">SUM(O895:O895)*M895</f>
        <v>0</v>
      </c>
      <c r="T895" s="89">
        <f t="shared" ref="T895" si="4105">SUM(P895:P895)*M895</f>
        <v>8.7499999999999994E-2</v>
      </c>
      <c r="U895" s="89">
        <f t="shared" ref="U895" si="4106">SUM(Q895:Q895)*M895</f>
        <v>0.17499999999999999</v>
      </c>
      <c r="V895" s="90">
        <f t="shared" ref="V895" si="4107">SUM(R895:R895)*M895</f>
        <v>0.35</v>
      </c>
      <c r="W895" s="91">
        <f t="shared" si="3927"/>
        <v>0.35</v>
      </c>
      <c r="X895" s="272"/>
      <c r="Y895" s="287"/>
      <c r="Z895" s="287"/>
      <c r="AA895" s="287"/>
      <c r="AB895" s="995"/>
      <c r="AC895" s="290"/>
      <c r="AD895" s="1257"/>
      <c r="AE895" s="51" t="str">
        <f t="shared" ref="AE895" si="4108">+IF(Q896&gt;Q895,"SUPERADA",IF(Q896=Q895,"EQUILIBRADA",IF(Q896&lt;Q895,"PARA MEJORAR")))</f>
        <v>PARA MEJORAR</v>
      </c>
      <c r="AF895" s="79"/>
      <c r="AG895" s="79"/>
      <c r="AH895" s="79"/>
      <c r="AI895" s="1210"/>
      <c r="AJ895" s="97"/>
      <c r="AK895" s="98"/>
      <c r="AL895" s="98"/>
      <c r="AM895" s="98"/>
      <c r="AN895" s="98"/>
      <c r="AO895" s="99"/>
    </row>
    <row r="896" spans="1:41" ht="39.950000000000003" customHeight="1" thickBot="1" x14ac:dyDescent="0.25">
      <c r="A896" s="260"/>
      <c r="B896" s="1198"/>
      <c r="C896" s="1199"/>
      <c r="D896" s="1200"/>
      <c r="E896" s="1229"/>
      <c r="F896" s="1239"/>
      <c r="G896" s="1202"/>
      <c r="H896" s="1230"/>
      <c r="I896" s="1204"/>
      <c r="J896" s="1204"/>
      <c r="K896" s="1205"/>
      <c r="L896" s="1260"/>
      <c r="M896" s="1207"/>
      <c r="N896" s="65" t="s">
        <v>48</v>
      </c>
      <c r="O896" s="66">
        <v>0</v>
      </c>
      <c r="P896" s="1208">
        <v>0.25</v>
      </c>
      <c r="Q896" s="67">
        <v>0.25</v>
      </c>
      <c r="R896" s="96">
        <v>0</v>
      </c>
      <c r="S896" s="68">
        <f t="shared" ref="S896" si="4109">SUM(O896:O896)*M895</f>
        <v>0</v>
      </c>
      <c r="T896" s="69">
        <f t="shared" ref="T896" si="4110">SUM(P896:P896)*M895</f>
        <v>8.7499999999999994E-2</v>
      </c>
      <c r="U896" s="69">
        <f t="shared" ref="U896" si="4111">SUM(Q896:Q896)*M895</f>
        <v>8.7499999999999994E-2</v>
      </c>
      <c r="V896" s="70">
        <f t="shared" ref="V896" si="4112">SUM(R896:R896)*M895</f>
        <v>0</v>
      </c>
      <c r="W896" s="71">
        <f t="shared" si="3927"/>
        <v>8.7499999999999994E-2</v>
      </c>
      <c r="X896" s="272"/>
      <c r="Y896" s="287"/>
      <c r="Z896" s="287"/>
      <c r="AA896" s="287"/>
      <c r="AB896" s="995"/>
      <c r="AC896" s="290"/>
      <c r="AD896" s="1257"/>
      <c r="AE896" s="78"/>
      <c r="AF896" s="79"/>
      <c r="AG896" s="79"/>
      <c r="AH896" s="79"/>
      <c r="AI896" s="1210"/>
      <c r="AJ896" s="97"/>
      <c r="AK896" s="98"/>
      <c r="AL896" s="98"/>
      <c r="AM896" s="98"/>
      <c r="AN896" s="98"/>
      <c r="AO896" s="99"/>
    </row>
    <row r="897" spans="1:41" ht="39.950000000000003" customHeight="1" x14ac:dyDescent="0.2">
      <c r="A897" s="260"/>
      <c r="B897" s="1198"/>
      <c r="C897" s="1199"/>
      <c r="D897" s="1200"/>
      <c r="E897" s="1229"/>
      <c r="F897" s="1239"/>
      <c r="G897" s="1202"/>
      <c r="H897" s="1230"/>
      <c r="I897" s="1204"/>
      <c r="J897" s="1204"/>
      <c r="K897" s="1205"/>
      <c r="L897" s="1261" t="s">
        <v>1043</v>
      </c>
      <c r="M897" s="1207">
        <v>0.6</v>
      </c>
      <c r="N897" s="36" t="s">
        <v>42</v>
      </c>
      <c r="O897" s="226">
        <v>0</v>
      </c>
      <c r="P897" s="1212">
        <v>0.1</v>
      </c>
      <c r="Q897" s="195">
        <v>0.3</v>
      </c>
      <c r="R897" s="196">
        <v>1</v>
      </c>
      <c r="S897" s="88">
        <f t="shared" ref="S897" si="4113">SUM(O897:O897)*M897</f>
        <v>0</v>
      </c>
      <c r="T897" s="89">
        <f t="shared" ref="T897" si="4114">SUM(P897:P897)*M897</f>
        <v>0.06</v>
      </c>
      <c r="U897" s="89">
        <f t="shared" ref="U897" si="4115">SUM(Q897:Q897)*M897</f>
        <v>0.18</v>
      </c>
      <c r="V897" s="90">
        <f t="shared" ref="V897" si="4116">SUM(R897:R897)*M897</f>
        <v>0.6</v>
      </c>
      <c r="W897" s="91">
        <f t="shared" si="3927"/>
        <v>0.6</v>
      </c>
      <c r="X897" s="272"/>
      <c r="Y897" s="287"/>
      <c r="Z897" s="287"/>
      <c r="AA897" s="287"/>
      <c r="AB897" s="995"/>
      <c r="AC897" s="290"/>
      <c r="AD897" s="1257"/>
      <c r="AE897" s="51" t="str">
        <f t="shared" ref="AE897" si="4117">+IF(Q898&gt;Q897,"SUPERADA",IF(Q898=Q897,"EQUILIBRADA",IF(Q898&lt;Q897,"PARA MEJORAR")))</f>
        <v>SUPERADA</v>
      </c>
      <c r="AF897" s="79"/>
      <c r="AG897" s="79"/>
      <c r="AH897" s="79"/>
      <c r="AI897" s="1210"/>
      <c r="AJ897" s="97"/>
      <c r="AK897" s="98"/>
      <c r="AL897" s="98"/>
      <c r="AM897" s="98"/>
      <c r="AN897" s="98"/>
      <c r="AO897" s="99"/>
    </row>
    <row r="898" spans="1:41" ht="39.950000000000003" customHeight="1" thickBot="1" x14ac:dyDescent="0.25">
      <c r="A898" s="260"/>
      <c r="B898" s="1198"/>
      <c r="C898" s="1263"/>
      <c r="D898" s="1216"/>
      <c r="E898" s="1264"/>
      <c r="F898" s="1265"/>
      <c r="G898" s="1218"/>
      <c r="H898" s="1233"/>
      <c r="I898" s="1220"/>
      <c r="J898" s="1220"/>
      <c r="K898" s="1221"/>
      <c r="L898" s="1256"/>
      <c r="M898" s="1223"/>
      <c r="N898" s="65" t="s">
        <v>48</v>
      </c>
      <c r="O898" s="106">
        <v>0</v>
      </c>
      <c r="P898" s="1236">
        <v>0.34799999999999998</v>
      </c>
      <c r="Q898" s="107">
        <v>0.44800000000000001</v>
      </c>
      <c r="R898" s="108">
        <v>0</v>
      </c>
      <c r="S898" s="109">
        <f t="shared" ref="S898" si="4118">SUM(O898:O898)*M897</f>
        <v>0</v>
      </c>
      <c r="T898" s="110">
        <f t="shared" ref="T898" si="4119">SUM(P898:P898)*M897</f>
        <v>0.20879999999999999</v>
      </c>
      <c r="U898" s="110">
        <f t="shared" ref="U898" si="4120">SUM(Q898:Q898)*M897</f>
        <v>0.26879999999999998</v>
      </c>
      <c r="V898" s="111">
        <f t="shared" ref="V898" si="4121">SUM(R898:R898)*M897</f>
        <v>0</v>
      </c>
      <c r="W898" s="112">
        <f t="shared" si="3927"/>
        <v>0.26879999999999998</v>
      </c>
      <c r="X898" s="326"/>
      <c r="Y898" s="327"/>
      <c r="Z898" s="327"/>
      <c r="AA898" s="327"/>
      <c r="AB898" s="1004"/>
      <c r="AC898" s="290"/>
      <c r="AD898" s="1267"/>
      <c r="AE898" s="78"/>
      <c r="AF898" s="78"/>
      <c r="AG898" s="78"/>
      <c r="AH898" s="79"/>
      <c r="AI898" s="1210"/>
      <c r="AJ898" s="97"/>
      <c r="AK898" s="98"/>
      <c r="AL898" s="98"/>
      <c r="AM898" s="98"/>
      <c r="AN898" s="98"/>
      <c r="AO898" s="99"/>
    </row>
    <row r="899" spans="1:41" ht="39.950000000000003" customHeight="1" x14ac:dyDescent="0.2">
      <c r="A899" s="260"/>
      <c r="B899" s="1198"/>
      <c r="C899" s="1187">
        <v>63</v>
      </c>
      <c r="D899" s="1188" t="s">
        <v>1044</v>
      </c>
      <c r="E899" s="1224">
        <v>68</v>
      </c>
      <c r="F899" s="1280" t="s">
        <v>1045</v>
      </c>
      <c r="G899" s="1190" t="s">
        <v>1046</v>
      </c>
      <c r="H899" s="1225">
        <v>127</v>
      </c>
      <c r="I899" s="1192" t="s">
        <v>1047</v>
      </c>
      <c r="J899" s="1192" t="s">
        <v>1048</v>
      </c>
      <c r="K899" s="1226">
        <v>0.25</v>
      </c>
      <c r="L899" s="1254" t="s">
        <v>1049</v>
      </c>
      <c r="M899" s="1195">
        <v>0.2</v>
      </c>
      <c r="N899" s="36" t="s">
        <v>42</v>
      </c>
      <c r="O899" s="37">
        <v>1</v>
      </c>
      <c r="P899" s="39">
        <v>1</v>
      </c>
      <c r="Q899" s="38">
        <v>1</v>
      </c>
      <c r="R899" s="116">
        <v>1</v>
      </c>
      <c r="S899" s="41">
        <f t="shared" ref="S899" si="4122">SUM(O899:O899)*M899</f>
        <v>0.2</v>
      </c>
      <c r="T899" s="42">
        <f t="shared" ref="T899" si="4123">SUM(P899:P899)*M899</f>
        <v>0.2</v>
      </c>
      <c r="U899" s="42">
        <f t="shared" ref="U899" si="4124">SUM(Q899:Q899)*M899</f>
        <v>0.2</v>
      </c>
      <c r="V899" s="43">
        <f t="shared" ref="V899" si="4125">SUM(R899:R899)*M899</f>
        <v>0.2</v>
      </c>
      <c r="W899" s="44">
        <f t="shared" si="3927"/>
        <v>0.2</v>
      </c>
      <c r="X899" s="313">
        <f>+S900+S902+S904+S906+S908</f>
        <v>0.25</v>
      </c>
      <c r="Y899" s="273">
        <f>+T900+T902+T904+T906+T908</f>
        <v>0.45000000000000007</v>
      </c>
      <c r="Z899" s="273">
        <f>+U900+U902+U904+U906+U908</f>
        <v>0.65</v>
      </c>
      <c r="AA899" s="273">
        <f>+V900+V902+V904+V906+V908</f>
        <v>0</v>
      </c>
      <c r="AB899" s="980">
        <f>+W900+W902+W904+W906+W908</f>
        <v>0.65</v>
      </c>
      <c r="AC899" s="290"/>
      <c r="AD899" s="1255" t="s">
        <v>1050</v>
      </c>
      <c r="AE899" s="51" t="str">
        <f t="shared" ref="AE899" si="4126">+IF(Q900&gt;Q899,"SUPERADA",IF(Q900=Q899,"EQUILIBRADA",IF(Q900&lt;Q899,"PARA MEJORAR")))</f>
        <v>EQUILIBRADA</v>
      </c>
      <c r="AF899" s="51" t="str">
        <f>IF(COUNTIF(AE899:AE908,"PARA MEJORAR")&gt;=1,"PARA MEJORAR","BIEN")</f>
        <v>BIEN</v>
      </c>
      <c r="AG899" s="51" t="str">
        <f>IF(COUNTIF(AF899:AF914,"PARA MEJORAR")&gt;=1,"PARA MEJORAR","BIEN")</f>
        <v>BIEN</v>
      </c>
      <c r="AH899" s="79"/>
      <c r="AI899" s="1210"/>
      <c r="AJ899" s="81"/>
      <c r="AK899" s="82"/>
      <c r="AL899" s="82"/>
      <c r="AM899" s="82"/>
      <c r="AN899" s="82"/>
      <c r="AO899" s="83"/>
    </row>
    <row r="900" spans="1:41" ht="39.950000000000003" customHeight="1" thickBot="1" x14ac:dyDescent="0.25">
      <c r="A900" s="260"/>
      <c r="B900" s="1198"/>
      <c r="C900" s="1199"/>
      <c r="D900" s="1200"/>
      <c r="E900" s="1229"/>
      <c r="F900" s="1281"/>
      <c r="G900" s="1202"/>
      <c r="H900" s="1230"/>
      <c r="I900" s="1204"/>
      <c r="J900" s="1204"/>
      <c r="K900" s="1205"/>
      <c r="L900" s="1260"/>
      <c r="M900" s="1207"/>
      <c r="N900" s="65" t="s">
        <v>48</v>
      </c>
      <c r="O900" s="66">
        <v>1</v>
      </c>
      <c r="P900" s="1208">
        <v>1</v>
      </c>
      <c r="Q900" s="67">
        <v>1</v>
      </c>
      <c r="R900" s="96">
        <v>0</v>
      </c>
      <c r="S900" s="68">
        <f t="shared" ref="S900" si="4127">SUM(O900:O900)*M899</f>
        <v>0.2</v>
      </c>
      <c r="T900" s="69">
        <f t="shared" ref="T900" si="4128">SUM(P900:P900)*M899</f>
        <v>0.2</v>
      </c>
      <c r="U900" s="69">
        <f t="shared" ref="U900" si="4129">SUM(Q900:Q900)*M899</f>
        <v>0.2</v>
      </c>
      <c r="V900" s="70">
        <f t="shared" ref="V900" si="4130">SUM(R900:R900)*M899</f>
        <v>0</v>
      </c>
      <c r="W900" s="71">
        <f t="shared" si="3927"/>
        <v>0.2</v>
      </c>
      <c r="X900" s="272"/>
      <c r="Y900" s="287"/>
      <c r="Z900" s="287"/>
      <c r="AA900" s="287"/>
      <c r="AB900" s="995"/>
      <c r="AC900" s="290"/>
      <c r="AD900" s="1257"/>
      <c r="AE900" s="78"/>
      <c r="AF900" s="79"/>
      <c r="AG900" s="79"/>
      <c r="AH900" s="79"/>
      <c r="AI900" s="1210"/>
      <c r="AJ900" s="97"/>
      <c r="AK900" s="98"/>
      <c r="AL900" s="98"/>
      <c r="AM900" s="98"/>
      <c r="AN900" s="98"/>
      <c r="AO900" s="99"/>
    </row>
    <row r="901" spans="1:41" ht="39.950000000000003" customHeight="1" x14ac:dyDescent="0.2">
      <c r="A901" s="260"/>
      <c r="B901" s="1198"/>
      <c r="C901" s="1199"/>
      <c r="D901" s="1200"/>
      <c r="E901" s="1229"/>
      <c r="F901" s="1281"/>
      <c r="G901" s="1202"/>
      <c r="H901" s="1230"/>
      <c r="I901" s="1204"/>
      <c r="J901" s="1204"/>
      <c r="K901" s="1205"/>
      <c r="L901" s="1261" t="s">
        <v>1051</v>
      </c>
      <c r="M901" s="1207">
        <v>0.15</v>
      </c>
      <c r="N901" s="36" t="s">
        <v>42</v>
      </c>
      <c r="O901" s="226">
        <v>0</v>
      </c>
      <c r="P901" s="1212">
        <v>0.5</v>
      </c>
      <c r="Q901" s="195">
        <v>0.5</v>
      </c>
      <c r="R901" s="196">
        <v>1</v>
      </c>
      <c r="S901" s="88">
        <f t="shared" ref="S901" si="4131">SUM(O901:O901)*M901</f>
        <v>0</v>
      </c>
      <c r="T901" s="89">
        <f t="shared" ref="T901" si="4132">SUM(P901:P901)*M901</f>
        <v>7.4999999999999997E-2</v>
      </c>
      <c r="U901" s="89">
        <f t="shared" ref="U901" si="4133">SUM(Q901:Q901)*M901</f>
        <v>7.4999999999999997E-2</v>
      </c>
      <c r="V901" s="90">
        <f t="shared" ref="V901" si="4134">SUM(R901:R901)*M901</f>
        <v>0.15</v>
      </c>
      <c r="W901" s="91">
        <f t="shared" si="3927"/>
        <v>0.15</v>
      </c>
      <c r="X901" s="272"/>
      <c r="Y901" s="287"/>
      <c r="Z901" s="287"/>
      <c r="AA901" s="287"/>
      <c r="AB901" s="995"/>
      <c r="AC901" s="290"/>
      <c r="AD901" s="1257"/>
      <c r="AE901" s="51" t="str">
        <f t="shared" ref="AE901" si="4135">+IF(Q902&gt;Q901,"SUPERADA",IF(Q902=Q901,"EQUILIBRADA",IF(Q902&lt;Q901,"PARA MEJORAR")))</f>
        <v>EQUILIBRADA</v>
      </c>
      <c r="AF901" s="79"/>
      <c r="AG901" s="79"/>
      <c r="AH901" s="79"/>
      <c r="AI901" s="1210"/>
      <c r="AJ901" s="97"/>
      <c r="AK901" s="98"/>
      <c r="AL901" s="98"/>
      <c r="AM901" s="98"/>
      <c r="AN901" s="98"/>
      <c r="AO901" s="99"/>
    </row>
    <row r="902" spans="1:41" ht="39.950000000000003" customHeight="1" thickBot="1" x14ac:dyDescent="0.25">
      <c r="A902" s="260"/>
      <c r="B902" s="1198"/>
      <c r="C902" s="1199"/>
      <c r="D902" s="1200"/>
      <c r="E902" s="1229"/>
      <c r="F902" s="1281"/>
      <c r="G902" s="1202"/>
      <c r="H902" s="1230"/>
      <c r="I902" s="1204"/>
      <c r="J902" s="1204"/>
      <c r="K902" s="1205"/>
      <c r="L902" s="1260"/>
      <c r="M902" s="1207"/>
      <c r="N902" s="65" t="s">
        <v>48</v>
      </c>
      <c r="O902" s="66">
        <v>0</v>
      </c>
      <c r="P902" s="1208">
        <v>0.5</v>
      </c>
      <c r="Q902" s="67">
        <v>0.5</v>
      </c>
      <c r="R902" s="96">
        <v>0</v>
      </c>
      <c r="S902" s="68">
        <f t="shared" ref="S902" si="4136">SUM(O902:O902)*M901</f>
        <v>0</v>
      </c>
      <c r="T902" s="69">
        <f t="shared" ref="T902" si="4137">SUM(P902:P902)*M901</f>
        <v>7.4999999999999997E-2</v>
      </c>
      <c r="U902" s="69">
        <f t="shared" ref="U902" si="4138">SUM(Q902:Q902)*M901</f>
        <v>7.4999999999999997E-2</v>
      </c>
      <c r="V902" s="70">
        <f t="shared" ref="V902" si="4139">SUM(R902:R902)*M901</f>
        <v>0</v>
      </c>
      <c r="W902" s="71">
        <f t="shared" si="3927"/>
        <v>7.4999999999999997E-2</v>
      </c>
      <c r="X902" s="272"/>
      <c r="Y902" s="287"/>
      <c r="Z902" s="287"/>
      <c r="AA902" s="287"/>
      <c r="AB902" s="995"/>
      <c r="AC902" s="290"/>
      <c r="AD902" s="1257"/>
      <c r="AE902" s="78"/>
      <c r="AF902" s="79"/>
      <c r="AG902" s="79"/>
      <c r="AH902" s="79"/>
      <c r="AI902" s="1210"/>
      <c r="AJ902" s="97"/>
      <c r="AK902" s="98"/>
      <c r="AL902" s="98"/>
      <c r="AM902" s="98"/>
      <c r="AN902" s="98"/>
      <c r="AO902" s="99"/>
    </row>
    <row r="903" spans="1:41" ht="39.950000000000003" customHeight="1" x14ac:dyDescent="0.2">
      <c r="A903" s="260"/>
      <c r="B903" s="1198"/>
      <c r="C903" s="1199"/>
      <c r="D903" s="1200"/>
      <c r="E903" s="1229"/>
      <c r="F903" s="1281"/>
      <c r="G903" s="1202"/>
      <c r="H903" s="1230"/>
      <c r="I903" s="1204"/>
      <c r="J903" s="1204"/>
      <c r="K903" s="1205"/>
      <c r="L903" s="1261" t="s">
        <v>1052</v>
      </c>
      <c r="M903" s="1207">
        <v>0.15</v>
      </c>
      <c r="N903" s="36" t="s">
        <v>42</v>
      </c>
      <c r="O903" s="226">
        <v>0</v>
      </c>
      <c r="P903" s="1212">
        <v>0.5</v>
      </c>
      <c r="Q903" s="195">
        <v>0.5</v>
      </c>
      <c r="R903" s="196">
        <v>1</v>
      </c>
      <c r="S903" s="88">
        <f t="shared" ref="S903" si="4140">SUM(O903:O903)*M903</f>
        <v>0</v>
      </c>
      <c r="T903" s="89">
        <f t="shared" ref="T903" si="4141">SUM(P903:P903)*M903</f>
        <v>7.4999999999999997E-2</v>
      </c>
      <c r="U903" s="89">
        <f t="shared" ref="U903" si="4142">SUM(Q903:Q903)*M903</f>
        <v>7.4999999999999997E-2</v>
      </c>
      <c r="V903" s="90">
        <f t="shared" ref="V903" si="4143">SUM(R903:R903)*M903</f>
        <v>0.15</v>
      </c>
      <c r="W903" s="91">
        <f t="shared" si="3927"/>
        <v>0.15</v>
      </c>
      <c r="X903" s="272"/>
      <c r="Y903" s="287"/>
      <c r="Z903" s="287"/>
      <c r="AA903" s="287"/>
      <c r="AB903" s="995"/>
      <c r="AC903" s="290"/>
      <c r="AD903" s="1257"/>
      <c r="AE903" s="51" t="str">
        <f t="shared" ref="AE903" si="4144">+IF(Q904&gt;Q903,"SUPERADA",IF(Q904=Q903,"EQUILIBRADA",IF(Q904&lt;Q903,"PARA MEJORAR")))</f>
        <v>EQUILIBRADA</v>
      </c>
      <c r="AF903" s="79"/>
      <c r="AG903" s="79"/>
      <c r="AH903" s="79"/>
      <c r="AI903" s="1210"/>
      <c r="AJ903" s="97"/>
      <c r="AK903" s="98"/>
      <c r="AL903" s="98"/>
      <c r="AM903" s="98"/>
      <c r="AN903" s="98"/>
      <c r="AO903" s="99"/>
    </row>
    <row r="904" spans="1:41" ht="39.950000000000003" customHeight="1" thickBot="1" x14ac:dyDescent="0.25">
      <c r="A904" s="260"/>
      <c r="B904" s="1198"/>
      <c r="C904" s="1199"/>
      <c r="D904" s="1200"/>
      <c r="E904" s="1229"/>
      <c r="F904" s="1281"/>
      <c r="G904" s="1202"/>
      <c r="H904" s="1230"/>
      <c r="I904" s="1204"/>
      <c r="J904" s="1204"/>
      <c r="K904" s="1205"/>
      <c r="L904" s="1260"/>
      <c r="M904" s="1207"/>
      <c r="N904" s="65" t="s">
        <v>48</v>
      </c>
      <c r="O904" s="66">
        <v>0</v>
      </c>
      <c r="P904" s="1208">
        <v>0.5</v>
      </c>
      <c r="Q904" s="67">
        <v>0.5</v>
      </c>
      <c r="R904" s="96">
        <v>0</v>
      </c>
      <c r="S904" s="68">
        <f t="shared" ref="S904" si="4145">SUM(O904:O904)*M903</f>
        <v>0</v>
      </c>
      <c r="T904" s="69">
        <f t="shared" ref="T904" si="4146">SUM(P904:P904)*M903</f>
        <v>7.4999999999999997E-2</v>
      </c>
      <c r="U904" s="69">
        <f t="shared" ref="U904" si="4147">SUM(Q904:Q904)*M903</f>
        <v>7.4999999999999997E-2</v>
      </c>
      <c r="V904" s="70">
        <f t="shared" ref="V904" si="4148">SUM(R904:R904)*M903</f>
        <v>0</v>
      </c>
      <c r="W904" s="71">
        <f t="shared" si="3927"/>
        <v>7.4999999999999997E-2</v>
      </c>
      <c r="X904" s="272"/>
      <c r="Y904" s="287"/>
      <c r="Z904" s="287"/>
      <c r="AA904" s="287"/>
      <c r="AB904" s="995"/>
      <c r="AC904" s="290"/>
      <c r="AD904" s="1257"/>
      <c r="AE904" s="78"/>
      <c r="AF904" s="79"/>
      <c r="AG904" s="79"/>
      <c r="AH904" s="79"/>
      <c r="AI904" s="1210"/>
      <c r="AJ904" s="97"/>
      <c r="AK904" s="98"/>
      <c r="AL904" s="98"/>
      <c r="AM904" s="98"/>
      <c r="AN904" s="98"/>
      <c r="AO904" s="99"/>
    </row>
    <row r="905" spans="1:41" ht="39.950000000000003" customHeight="1" x14ac:dyDescent="0.2">
      <c r="A905" s="260"/>
      <c r="B905" s="1198"/>
      <c r="C905" s="1199"/>
      <c r="D905" s="1200"/>
      <c r="E905" s="1229"/>
      <c r="F905" s="1281"/>
      <c r="G905" s="1202"/>
      <c r="H905" s="1230"/>
      <c r="I905" s="1204"/>
      <c r="J905" s="1204"/>
      <c r="K905" s="1205"/>
      <c r="L905" s="1261" t="s">
        <v>1053</v>
      </c>
      <c r="M905" s="1207">
        <v>0.2</v>
      </c>
      <c r="N905" s="36" t="s">
        <v>42</v>
      </c>
      <c r="O905" s="226">
        <v>0.25</v>
      </c>
      <c r="P905" s="1212">
        <v>0.5</v>
      </c>
      <c r="Q905" s="195">
        <v>0.75</v>
      </c>
      <c r="R905" s="196">
        <v>1</v>
      </c>
      <c r="S905" s="88">
        <f t="shared" ref="S905" si="4149">SUM(O905:O905)*M905</f>
        <v>0.05</v>
      </c>
      <c r="T905" s="89">
        <f t="shared" ref="T905" si="4150">SUM(P905:P905)*M905</f>
        <v>0.1</v>
      </c>
      <c r="U905" s="89">
        <f t="shared" ref="U905" si="4151">SUM(Q905:Q905)*M905</f>
        <v>0.15000000000000002</v>
      </c>
      <c r="V905" s="90">
        <f t="shared" ref="V905" si="4152">SUM(R905:R905)*M905</f>
        <v>0.2</v>
      </c>
      <c r="W905" s="91">
        <f t="shared" si="3927"/>
        <v>0.2</v>
      </c>
      <c r="X905" s="272"/>
      <c r="Y905" s="287"/>
      <c r="Z905" s="287"/>
      <c r="AA905" s="287"/>
      <c r="AB905" s="995"/>
      <c r="AC905" s="290"/>
      <c r="AD905" s="1257"/>
      <c r="AE905" s="51" t="str">
        <f t="shared" ref="AE905" si="4153">+IF(Q906&gt;Q905,"SUPERADA",IF(Q906=Q905,"EQUILIBRADA",IF(Q906&lt;Q905,"PARA MEJORAR")))</f>
        <v>EQUILIBRADA</v>
      </c>
      <c r="AF905" s="79"/>
      <c r="AG905" s="79"/>
      <c r="AH905" s="79"/>
      <c r="AI905" s="1210"/>
      <c r="AJ905" s="97"/>
      <c r="AK905" s="98"/>
      <c r="AL905" s="98"/>
      <c r="AM905" s="98"/>
      <c r="AN905" s="98"/>
      <c r="AO905" s="99"/>
    </row>
    <row r="906" spans="1:41" ht="39.950000000000003" customHeight="1" thickBot="1" x14ac:dyDescent="0.25">
      <c r="A906" s="260"/>
      <c r="B906" s="1198"/>
      <c r="C906" s="1199"/>
      <c r="D906" s="1200"/>
      <c r="E906" s="1229"/>
      <c r="F906" s="1281"/>
      <c r="G906" s="1202"/>
      <c r="H906" s="1230"/>
      <c r="I906" s="1204"/>
      <c r="J906" s="1204"/>
      <c r="K906" s="1205"/>
      <c r="L906" s="1260"/>
      <c r="M906" s="1207"/>
      <c r="N906" s="65" t="s">
        <v>48</v>
      </c>
      <c r="O906" s="66">
        <v>0.25</v>
      </c>
      <c r="P906" s="1208">
        <v>0.5</v>
      </c>
      <c r="Q906" s="67">
        <v>0.75</v>
      </c>
      <c r="R906" s="96">
        <v>0</v>
      </c>
      <c r="S906" s="68">
        <f t="shared" ref="S906" si="4154">SUM(O906:O906)*M905</f>
        <v>0.05</v>
      </c>
      <c r="T906" s="69">
        <f t="shared" ref="T906" si="4155">SUM(P906:P906)*M905</f>
        <v>0.1</v>
      </c>
      <c r="U906" s="69">
        <f t="shared" ref="U906" si="4156">SUM(Q906:Q906)*M905</f>
        <v>0.15000000000000002</v>
      </c>
      <c r="V906" s="70">
        <f t="shared" ref="V906" si="4157">SUM(R906:R906)*M905</f>
        <v>0</v>
      </c>
      <c r="W906" s="71">
        <f t="shared" si="3927"/>
        <v>0.15000000000000002</v>
      </c>
      <c r="X906" s="272"/>
      <c r="Y906" s="287"/>
      <c r="Z906" s="287"/>
      <c r="AA906" s="287"/>
      <c r="AB906" s="995"/>
      <c r="AC906" s="290"/>
      <c r="AD906" s="1257"/>
      <c r="AE906" s="78"/>
      <c r="AF906" s="79"/>
      <c r="AG906" s="79"/>
      <c r="AH906" s="79"/>
      <c r="AI906" s="1210"/>
      <c r="AJ906" s="97"/>
      <c r="AK906" s="98"/>
      <c r="AL906" s="98"/>
      <c r="AM906" s="98"/>
      <c r="AN906" s="98"/>
      <c r="AO906" s="99"/>
    </row>
    <row r="907" spans="1:41" ht="39.950000000000003" customHeight="1" x14ac:dyDescent="0.2">
      <c r="A907" s="260"/>
      <c r="B907" s="1198"/>
      <c r="C907" s="1199"/>
      <c r="D907" s="1200"/>
      <c r="E907" s="1229"/>
      <c r="F907" s="1281"/>
      <c r="G907" s="1202"/>
      <c r="H907" s="1230"/>
      <c r="I907" s="1204"/>
      <c r="J907" s="1204"/>
      <c r="K907" s="1205"/>
      <c r="L907" s="1261" t="s">
        <v>1054</v>
      </c>
      <c r="M907" s="1207">
        <v>0.3</v>
      </c>
      <c r="N907" s="36" t="s">
        <v>42</v>
      </c>
      <c r="O907" s="226">
        <v>0</v>
      </c>
      <c r="P907" s="1212">
        <v>0</v>
      </c>
      <c r="Q907" s="195">
        <v>0.5</v>
      </c>
      <c r="R907" s="196">
        <v>1</v>
      </c>
      <c r="S907" s="88">
        <f t="shared" ref="S907" si="4158">SUM(O907:O907)*M907</f>
        <v>0</v>
      </c>
      <c r="T907" s="89">
        <f t="shared" ref="T907" si="4159">SUM(P907:P907)*M907</f>
        <v>0</v>
      </c>
      <c r="U907" s="89">
        <f t="shared" ref="U907" si="4160">SUM(Q907:Q907)*M907</f>
        <v>0.15</v>
      </c>
      <c r="V907" s="90">
        <f t="shared" ref="V907" si="4161">SUM(R907:R907)*M907</f>
        <v>0.3</v>
      </c>
      <c r="W907" s="91">
        <f t="shared" si="3927"/>
        <v>0.3</v>
      </c>
      <c r="X907" s="272"/>
      <c r="Y907" s="287"/>
      <c r="Z907" s="287"/>
      <c r="AA907" s="287"/>
      <c r="AB907" s="995"/>
      <c r="AC907" s="290"/>
      <c r="AD907" s="1257"/>
      <c r="AE907" s="51" t="str">
        <f t="shared" ref="AE907" si="4162">+IF(Q908&gt;Q907,"SUPERADA",IF(Q908=Q907,"EQUILIBRADA",IF(Q908&lt;Q907,"PARA MEJORAR")))</f>
        <v>EQUILIBRADA</v>
      </c>
      <c r="AF907" s="79"/>
      <c r="AG907" s="79"/>
      <c r="AH907" s="79"/>
      <c r="AI907" s="1210"/>
      <c r="AJ907" s="97"/>
      <c r="AK907" s="98"/>
      <c r="AL907" s="98"/>
      <c r="AM907" s="98"/>
      <c r="AN907" s="98"/>
      <c r="AO907" s="99"/>
    </row>
    <row r="908" spans="1:41" ht="39.950000000000003" customHeight="1" thickBot="1" x14ac:dyDescent="0.25">
      <c r="A908" s="1282"/>
      <c r="B908" s="1198"/>
      <c r="C908" s="1199"/>
      <c r="D908" s="1200"/>
      <c r="E908" s="1229"/>
      <c r="F908" s="1281"/>
      <c r="G908" s="1218"/>
      <c r="H908" s="1233"/>
      <c r="I908" s="1220"/>
      <c r="J908" s="1220"/>
      <c r="K908" s="1221"/>
      <c r="L908" s="1256"/>
      <c r="M908" s="1223"/>
      <c r="N908" s="65" t="s">
        <v>48</v>
      </c>
      <c r="O908" s="106">
        <v>0</v>
      </c>
      <c r="P908" s="1236">
        <v>0</v>
      </c>
      <c r="Q908" s="107">
        <v>0.5</v>
      </c>
      <c r="R908" s="108">
        <v>0</v>
      </c>
      <c r="S908" s="109">
        <f t="shared" ref="S908" si="4163">SUM(O908:O908)*M907</f>
        <v>0</v>
      </c>
      <c r="T908" s="110">
        <f t="shared" ref="T908" si="4164">SUM(P908:P908)*M907</f>
        <v>0</v>
      </c>
      <c r="U908" s="110">
        <f t="shared" ref="U908" si="4165">SUM(Q908:Q908)*M907</f>
        <v>0.15</v>
      </c>
      <c r="V908" s="111">
        <f t="shared" ref="V908" si="4166">SUM(R908:R908)*M907</f>
        <v>0</v>
      </c>
      <c r="W908" s="112">
        <f t="shared" si="3927"/>
        <v>0.15</v>
      </c>
      <c r="X908" s="326"/>
      <c r="Y908" s="327"/>
      <c r="Z908" s="327"/>
      <c r="AA908" s="327"/>
      <c r="AB908" s="1004"/>
      <c r="AC908" s="290"/>
      <c r="AD908" s="1257"/>
      <c r="AE908" s="78"/>
      <c r="AF908" s="78"/>
      <c r="AG908" s="79"/>
      <c r="AH908" s="79"/>
      <c r="AI908" s="1210"/>
      <c r="AJ908" s="97"/>
      <c r="AK908" s="98"/>
      <c r="AL908" s="98"/>
      <c r="AM908" s="98"/>
      <c r="AN908" s="98"/>
      <c r="AO908" s="99"/>
    </row>
    <row r="909" spans="1:41" ht="39.950000000000003" customHeight="1" x14ac:dyDescent="0.2">
      <c r="A909" s="1273"/>
      <c r="B909" s="1198"/>
      <c r="C909" s="1199"/>
      <c r="D909" s="1200"/>
      <c r="E909" s="1229"/>
      <c r="F909" s="1281"/>
      <c r="G909" s="1190" t="s">
        <v>1055</v>
      </c>
      <c r="H909" s="1225">
        <v>128</v>
      </c>
      <c r="I909" s="1192" t="s">
        <v>1056</v>
      </c>
      <c r="J909" s="1192" t="s">
        <v>1057</v>
      </c>
      <c r="K909" s="1226">
        <v>0.28999999999999998</v>
      </c>
      <c r="L909" s="1254" t="s">
        <v>1058</v>
      </c>
      <c r="M909" s="1195">
        <v>0.5</v>
      </c>
      <c r="N909" s="36" t="s">
        <v>42</v>
      </c>
      <c r="O909" s="37">
        <v>0.33</v>
      </c>
      <c r="P909" s="39">
        <v>0.6</v>
      </c>
      <c r="Q909" s="38">
        <v>1</v>
      </c>
      <c r="R909" s="116">
        <v>1</v>
      </c>
      <c r="S909" s="41">
        <f t="shared" ref="S909" si="4167">SUM(O909:O909)*M909</f>
        <v>0.16500000000000001</v>
      </c>
      <c r="T909" s="42">
        <f t="shared" ref="T909" si="4168">SUM(P909:P909)*M909</f>
        <v>0.3</v>
      </c>
      <c r="U909" s="42">
        <f t="shared" ref="U909" si="4169">SUM(Q909:Q909)*M909</f>
        <v>0.5</v>
      </c>
      <c r="V909" s="43">
        <f t="shared" ref="V909" si="4170">SUM(R909:R909)*M909</f>
        <v>0.5</v>
      </c>
      <c r="W909" s="44">
        <f t="shared" si="3927"/>
        <v>0.5</v>
      </c>
      <c r="X909" s="313">
        <f>+S910+S912</f>
        <v>0.29000000000000004</v>
      </c>
      <c r="Y909" s="273">
        <f>+T910+T912</f>
        <v>0.55000000000000004</v>
      </c>
      <c r="Z909" s="273">
        <f>+U910+U912</f>
        <v>0.875</v>
      </c>
      <c r="AA909" s="273">
        <f>+V910+V912</f>
        <v>0</v>
      </c>
      <c r="AB909" s="980">
        <f>+W910+W912</f>
        <v>0.875</v>
      </c>
      <c r="AC909" s="290"/>
      <c r="AD909" s="1257"/>
      <c r="AE909" s="51" t="str">
        <f t="shared" ref="AE909" si="4171">+IF(Q910&gt;Q909,"SUPERADA",IF(Q910=Q909,"EQUILIBRADA",IF(Q910&lt;Q909,"PARA MEJORAR")))</f>
        <v>EQUILIBRADA</v>
      </c>
      <c r="AF909" s="51" t="str">
        <f>IF(COUNTIF(AE909:AE912,"PARA MEJORAR")&gt;=1,"PARA MEJORAR","BIEN")</f>
        <v>BIEN</v>
      </c>
      <c r="AG909" s="79"/>
      <c r="AH909" s="79"/>
      <c r="AI909" s="1210"/>
      <c r="AJ909" s="81"/>
      <c r="AK909" s="82"/>
      <c r="AL909" s="82"/>
      <c r="AM909" s="82"/>
      <c r="AN909" s="82"/>
      <c r="AO909" s="83"/>
    </row>
    <row r="910" spans="1:41" ht="39.950000000000003" customHeight="1" thickBot="1" x14ac:dyDescent="0.25">
      <c r="A910" s="1273"/>
      <c r="B910" s="1198"/>
      <c r="C910" s="1199"/>
      <c r="D910" s="1200"/>
      <c r="E910" s="1229"/>
      <c r="F910" s="1281"/>
      <c r="G910" s="1202"/>
      <c r="H910" s="1230"/>
      <c r="I910" s="1204"/>
      <c r="J910" s="1204"/>
      <c r="K910" s="1205"/>
      <c r="L910" s="1260"/>
      <c r="M910" s="1207"/>
      <c r="N910" s="65" t="s">
        <v>48</v>
      </c>
      <c r="O910" s="66">
        <v>0.33</v>
      </c>
      <c r="P910" s="1208">
        <v>0.6</v>
      </c>
      <c r="Q910" s="67">
        <v>1</v>
      </c>
      <c r="R910" s="96">
        <v>0</v>
      </c>
      <c r="S910" s="68">
        <f t="shared" ref="S910" si="4172">SUM(O910:O910)*M909</f>
        <v>0.16500000000000001</v>
      </c>
      <c r="T910" s="69">
        <f t="shared" ref="T910" si="4173">SUM(P910:P910)*M909</f>
        <v>0.3</v>
      </c>
      <c r="U910" s="69">
        <f t="shared" ref="U910" si="4174">SUM(Q910:Q910)*M909</f>
        <v>0.5</v>
      </c>
      <c r="V910" s="70">
        <f t="shared" ref="V910" si="4175">SUM(R910:R910)*M909</f>
        <v>0</v>
      </c>
      <c r="W910" s="71">
        <f t="shared" si="3927"/>
        <v>0.5</v>
      </c>
      <c r="X910" s="272"/>
      <c r="Y910" s="287"/>
      <c r="Z910" s="287"/>
      <c r="AA910" s="287"/>
      <c r="AB910" s="995"/>
      <c r="AC910" s="290"/>
      <c r="AD910" s="1257"/>
      <c r="AE910" s="78"/>
      <c r="AF910" s="79"/>
      <c r="AG910" s="79"/>
      <c r="AH910" s="79"/>
      <c r="AI910" s="1210"/>
      <c r="AJ910" s="97"/>
      <c r="AK910" s="98"/>
      <c r="AL910" s="98"/>
      <c r="AM910" s="98"/>
      <c r="AN910" s="98"/>
      <c r="AO910" s="99"/>
    </row>
    <row r="911" spans="1:41" ht="39.950000000000003" customHeight="1" x14ac:dyDescent="0.2">
      <c r="A911" s="1273"/>
      <c r="B911" s="1198"/>
      <c r="C911" s="1199"/>
      <c r="D911" s="1200"/>
      <c r="E911" s="1229"/>
      <c r="F911" s="1281"/>
      <c r="G911" s="1202"/>
      <c r="H911" s="1230"/>
      <c r="I911" s="1204"/>
      <c r="J911" s="1204"/>
      <c r="K911" s="1205"/>
      <c r="L911" s="1261" t="s">
        <v>1059</v>
      </c>
      <c r="M911" s="1207">
        <v>0.5</v>
      </c>
      <c r="N911" s="36" t="s">
        <v>42</v>
      </c>
      <c r="O911" s="226">
        <v>0.25</v>
      </c>
      <c r="P911" s="1212">
        <v>0.5</v>
      </c>
      <c r="Q911" s="195">
        <v>0.75</v>
      </c>
      <c r="R911" s="196">
        <v>1</v>
      </c>
      <c r="S911" s="88">
        <f t="shared" ref="S911" si="4176">SUM(O911:O911)*M911</f>
        <v>0.125</v>
      </c>
      <c r="T911" s="89">
        <f t="shared" ref="T911" si="4177">SUM(P911:P911)*M911</f>
        <v>0.25</v>
      </c>
      <c r="U911" s="89">
        <f t="shared" ref="U911" si="4178">SUM(Q911:Q911)*M911</f>
        <v>0.375</v>
      </c>
      <c r="V911" s="90">
        <f t="shared" ref="V911" si="4179">SUM(R911:R911)*M911</f>
        <v>0.5</v>
      </c>
      <c r="W911" s="91">
        <f t="shared" si="3927"/>
        <v>0.5</v>
      </c>
      <c r="X911" s="272"/>
      <c r="Y911" s="287"/>
      <c r="Z911" s="287"/>
      <c r="AA911" s="287"/>
      <c r="AB911" s="995"/>
      <c r="AC911" s="290"/>
      <c r="AD911" s="1257"/>
      <c r="AE911" s="51" t="str">
        <f t="shared" ref="AE911" si="4180">+IF(Q912&gt;Q911,"SUPERADA",IF(Q912=Q911,"EQUILIBRADA",IF(Q912&lt;Q911,"PARA MEJORAR")))</f>
        <v>EQUILIBRADA</v>
      </c>
      <c r="AF911" s="79"/>
      <c r="AG911" s="79"/>
      <c r="AH911" s="79"/>
      <c r="AI911" s="1210"/>
      <c r="AJ911" s="97"/>
      <c r="AK911" s="98"/>
      <c r="AL911" s="98"/>
      <c r="AM911" s="98"/>
      <c r="AN911" s="98"/>
      <c r="AO911" s="99"/>
    </row>
    <row r="912" spans="1:41" ht="39.950000000000003" customHeight="1" thickBot="1" x14ac:dyDescent="0.25">
      <c r="A912" s="1273"/>
      <c r="B912" s="1198"/>
      <c r="C912" s="1199"/>
      <c r="D912" s="1200"/>
      <c r="E912" s="1229"/>
      <c r="F912" s="1281"/>
      <c r="G912" s="1218"/>
      <c r="H912" s="1233"/>
      <c r="I912" s="1220"/>
      <c r="J912" s="1220"/>
      <c r="K912" s="1221"/>
      <c r="L912" s="1256"/>
      <c r="M912" s="1223"/>
      <c r="N912" s="65" t="s">
        <v>48</v>
      </c>
      <c r="O912" s="106">
        <v>0.25</v>
      </c>
      <c r="P912" s="1208">
        <v>0.5</v>
      </c>
      <c r="Q912" s="107">
        <v>0.75</v>
      </c>
      <c r="R912" s="108">
        <v>0</v>
      </c>
      <c r="S912" s="109">
        <f t="shared" ref="S912" si="4181">SUM(O912:O912)*M911</f>
        <v>0.125</v>
      </c>
      <c r="T912" s="110">
        <f t="shared" ref="T912" si="4182">SUM(P912:P912)*M911</f>
        <v>0.25</v>
      </c>
      <c r="U912" s="110">
        <f t="shared" ref="U912" si="4183">SUM(Q912:Q912)*M911</f>
        <v>0.375</v>
      </c>
      <c r="V912" s="111">
        <f t="shared" ref="V912" si="4184">SUM(R912:R912)*M911</f>
        <v>0</v>
      </c>
      <c r="W912" s="112">
        <f t="shared" si="3927"/>
        <v>0.375</v>
      </c>
      <c r="X912" s="326"/>
      <c r="Y912" s="327"/>
      <c r="Z912" s="327"/>
      <c r="AA912" s="327"/>
      <c r="AB912" s="1004"/>
      <c r="AC912" s="290"/>
      <c r="AD912" s="1257"/>
      <c r="AE912" s="78"/>
      <c r="AF912" s="78"/>
      <c r="AG912" s="79"/>
      <c r="AH912" s="79"/>
      <c r="AI912" s="1210"/>
      <c r="AJ912" s="97"/>
      <c r="AK912" s="98"/>
      <c r="AL912" s="98"/>
      <c r="AM912" s="98"/>
      <c r="AN912" s="98"/>
      <c r="AO912" s="99"/>
    </row>
    <row r="913" spans="1:41" ht="39.950000000000003" customHeight="1" x14ac:dyDescent="0.2">
      <c r="A913" s="1273"/>
      <c r="B913" s="1198"/>
      <c r="C913" s="1199"/>
      <c r="D913" s="1200"/>
      <c r="E913" s="1229"/>
      <c r="F913" s="1281"/>
      <c r="G913" s="1190" t="s">
        <v>1060</v>
      </c>
      <c r="H913" s="1225">
        <v>129</v>
      </c>
      <c r="I913" s="1192" t="s">
        <v>1061</v>
      </c>
      <c r="J913" s="1192" t="s">
        <v>1062</v>
      </c>
      <c r="K913" s="1226">
        <v>0.25</v>
      </c>
      <c r="L913" s="1254" t="s">
        <v>1063</v>
      </c>
      <c r="M913" s="1195">
        <v>1</v>
      </c>
      <c r="N913" s="36" t="s">
        <v>42</v>
      </c>
      <c r="O913" s="37">
        <v>0.25</v>
      </c>
      <c r="P913" s="39">
        <v>0.5</v>
      </c>
      <c r="Q913" s="38">
        <v>0.75</v>
      </c>
      <c r="R913" s="116">
        <v>1</v>
      </c>
      <c r="S913" s="41">
        <f t="shared" ref="S913" si="4185">SUM(O913:O913)*M913</f>
        <v>0.25</v>
      </c>
      <c r="T913" s="42">
        <f t="shared" ref="T913" si="4186">SUM(P913:P913)*M913</f>
        <v>0.5</v>
      </c>
      <c r="U913" s="42">
        <f t="shared" ref="U913" si="4187">SUM(Q913:Q913)*M913</f>
        <v>0.75</v>
      </c>
      <c r="V913" s="43">
        <f t="shared" ref="V913" si="4188">SUM(R913:R913)*M913</f>
        <v>1</v>
      </c>
      <c r="W913" s="44">
        <f t="shared" si="3927"/>
        <v>1</v>
      </c>
      <c r="X913" s="313">
        <f>+S914</f>
        <v>0.25</v>
      </c>
      <c r="Y913" s="273">
        <f>+T914</f>
        <v>0.5</v>
      </c>
      <c r="Z913" s="273">
        <f>+U914</f>
        <v>0.75</v>
      </c>
      <c r="AA913" s="273">
        <f>+V914</f>
        <v>0</v>
      </c>
      <c r="AB913" s="980">
        <f>+W914</f>
        <v>0.75</v>
      </c>
      <c r="AC913" s="290"/>
      <c r="AD913" s="1257"/>
      <c r="AE913" s="51" t="str">
        <f t="shared" ref="AE913" si="4189">+IF(Q914&gt;Q913,"SUPERADA",IF(Q914=Q913,"EQUILIBRADA",IF(Q914&lt;Q913,"PARA MEJORAR")))</f>
        <v>EQUILIBRADA</v>
      </c>
      <c r="AF913" s="51" t="str">
        <f>IF(COUNTIF(AE913:AE914,"PARA MEJORAR")&gt;=1,"PARA MEJORAR","BIEN")</f>
        <v>BIEN</v>
      </c>
      <c r="AG913" s="79"/>
      <c r="AH913" s="79"/>
      <c r="AI913" s="1210"/>
      <c r="AJ913" s="81"/>
      <c r="AK913" s="82"/>
      <c r="AL913" s="82"/>
      <c r="AM913" s="82"/>
      <c r="AN913" s="82"/>
      <c r="AO913" s="83"/>
    </row>
    <row r="914" spans="1:41" ht="39.950000000000003" customHeight="1" thickBot="1" x14ac:dyDescent="0.25">
      <c r="A914" s="1273"/>
      <c r="B914" s="1198"/>
      <c r="C914" s="1263"/>
      <c r="D914" s="1216"/>
      <c r="E914" s="1264"/>
      <c r="F914" s="1283"/>
      <c r="G914" s="1218"/>
      <c r="H914" s="1233"/>
      <c r="I914" s="1220"/>
      <c r="J914" s="1220"/>
      <c r="K914" s="1221"/>
      <c r="L914" s="1256"/>
      <c r="M914" s="1223"/>
      <c r="N914" s="65" t="s">
        <v>48</v>
      </c>
      <c r="O914" s="106">
        <v>0.25</v>
      </c>
      <c r="P914" s="1236">
        <v>0.5</v>
      </c>
      <c r="Q914" s="107">
        <v>0.75</v>
      </c>
      <c r="R914" s="108">
        <v>0</v>
      </c>
      <c r="S914" s="109">
        <f t="shared" ref="S914" si="4190">SUM(O914:O914)*M913</f>
        <v>0.25</v>
      </c>
      <c r="T914" s="110">
        <f t="shared" ref="T914" si="4191">SUM(P914:P914)*M913</f>
        <v>0.5</v>
      </c>
      <c r="U914" s="110">
        <f t="shared" ref="U914" si="4192">SUM(Q914:Q914)*M913</f>
        <v>0.75</v>
      </c>
      <c r="V914" s="111">
        <f t="shared" ref="V914" si="4193">SUM(R914:R914)*M913</f>
        <v>0</v>
      </c>
      <c r="W914" s="112">
        <f t="shared" si="3927"/>
        <v>0.75</v>
      </c>
      <c r="X914" s="272"/>
      <c r="Y914" s="287"/>
      <c r="Z914" s="287"/>
      <c r="AA914" s="287"/>
      <c r="AB914" s="995"/>
      <c r="AC914" s="290"/>
      <c r="AD914" s="1257"/>
      <c r="AE914" s="78"/>
      <c r="AF914" s="79"/>
      <c r="AG914" s="78"/>
      <c r="AH914" s="79"/>
      <c r="AI914" s="1210"/>
      <c r="AJ914" s="97"/>
      <c r="AK914" s="98"/>
      <c r="AL914" s="98"/>
      <c r="AM914" s="98"/>
      <c r="AN914" s="98"/>
      <c r="AO914" s="99"/>
    </row>
    <row r="915" spans="1:41" ht="39.950000000000003" customHeight="1" x14ac:dyDescent="0.2">
      <c r="A915" s="1273"/>
      <c r="B915" s="1198"/>
      <c r="C915" s="1274">
        <v>64</v>
      </c>
      <c r="D915" s="1188" t="s">
        <v>1064</v>
      </c>
      <c r="E915" s="1224">
        <v>69</v>
      </c>
      <c r="F915" s="1280" t="s">
        <v>1065</v>
      </c>
      <c r="G915" s="1190" t="s">
        <v>1066</v>
      </c>
      <c r="H915" s="1225">
        <v>130</v>
      </c>
      <c r="I915" s="1192" t="s">
        <v>1067</v>
      </c>
      <c r="J915" s="1192" t="s">
        <v>1068</v>
      </c>
      <c r="K915" s="1226">
        <v>0.125</v>
      </c>
      <c r="L915" s="1254" t="s">
        <v>1069</v>
      </c>
      <c r="M915" s="1195">
        <v>0.5</v>
      </c>
      <c r="N915" s="36" t="s">
        <v>42</v>
      </c>
      <c r="O915" s="37">
        <v>0</v>
      </c>
      <c r="P915" s="39">
        <v>0.5</v>
      </c>
      <c r="Q915" s="38">
        <v>0.5</v>
      </c>
      <c r="R915" s="116">
        <v>1</v>
      </c>
      <c r="S915" s="41">
        <f t="shared" ref="S915" si="4194">SUM(O915:O915)*M915</f>
        <v>0</v>
      </c>
      <c r="T915" s="42">
        <f t="shared" ref="T915" si="4195">SUM(P915:P915)*M915</f>
        <v>0.25</v>
      </c>
      <c r="U915" s="42">
        <f t="shared" ref="U915" si="4196">SUM(Q915:Q915)*M915</f>
        <v>0.25</v>
      </c>
      <c r="V915" s="43">
        <f t="shared" ref="V915" si="4197">SUM(R915:R915)*M915</f>
        <v>0.5</v>
      </c>
      <c r="W915" s="44">
        <f t="shared" si="3927"/>
        <v>0.5</v>
      </c>
      <c r="X915" s="313">
        <f>+S916+S918</f>
        <v>0.125</v>
      </c>
      <c r="Y915" s="273">
        <f>+T916+T918</f>
        <v>0.5</v>
      </c>
      <c r="Z915" s="273">
        <f>+U916+U918</f>
        <v>0.625</v>
      </c>
      <c r="AA915" s="273">
        <f>+V916+V918</f>
        <v>0</v>
      </c>
      <c r="AB915" s="980">
        <f>+W916+W918</f>
        <v>0.625</v>
      </c>
      <c r="AC915" s="290"/>
      <c r="AD915" s="1257"/>
      <c r="AE915" s="51" t="str">
        <f t="shared" ref="AE915" si="4198">+IF(Q916&gt;Q915,"SUPERADA",IF(Q916=Q915,"EQUILIBRADA",IF(Q916&lt;Q915,"PARA MEJORAR")))</f>
        <v>EQUILIBRADA</v>
      </c>
      <c r="AF915" s="51" t="str">
        <f>IF(COUNTIF(AE915:AE918,"PARA MEJORAR")&gt;=1,"PARA MEJORAR","BIEN")</f>
        <v>BIEN</v>
      </c>
      <c r="AG915" s="51" t="str">
        <f>IF(COUNTIF(AF915:AF920,"PARA MEJORAR")&gt;=1,"PARA MEJORAR","BIEN")</f>
        <v>BIEN</v>
      </c>
      <c r="AH915" s="79"/>
      <c r="AI915" s="1210"/>
      <c r="AJ915" s="81"/>
      <c r="AK915" s="82"/>
      <c r="AL915" s="82"/>
      <c r="AM915" s="82"/>
      <c r="AN915" s="82"/>
      <c r="AO915" s="83"/>
    </row>
    <row r="916" spans="1:41" ht="39.950000000000003" customHeight="1" thickBot="1" x14ac:dyDescent="0.25">
      <c r="A916" s="1273"/>
      <c r="B916" s="1198"/>
      <c r="C916" s="1276"/>
      <c r="D916" s="1200"/>
      <c r="E916" s="1229"/>
      <c r="F916" s="1281"/>
      <c r="G916" s="1202"/>
      <c r="H916" s="1230"/>
      <c r="I916" s="1204"/>
      <c r="J916" s="1204"/>
      <c r="K916" s="1205"/>
      <c r="L916" s="1260"/>
      <c r="M916" s="1207"/>
      <c r="N916" s="65" t="s">
        <v>48</v>
      </c>
      <c r="O916" s="66">
        <v>0</v>
      </c>
      <c r="P916" s="1208">
        <v>0.5</v>
      </c>
      <c r="Q916" s="67">
        <v>0.5</v>
      </c>
      <c r="R916" s="96">
        <v>0</v>
      </c>
      <c r="S916" s="68">
        <f t="shared" ref="S916" si="4199">SUM(O916:O916)*M915</f>
        <v>0</v>
      </c>
      <c r="T916" s="69">
        <f t="shared" ref="T916" si="4200">SUM(P916:P916)*M915</f>
        <v>0.25</v>
      </c>
      <c r="U916" s="69">
        <f t="shared" ref="U916" si="4201">SUM(Q916:Q916)*M915</f>
        <v>0.25</v>
      </c>
      <c r="V916" s="70">
        <f t="shared" ref="V916" si="4202">SUM(R916:R916)*M915</f>
        <v>0</v>
      </c>
      <c r="W916" s="71">
        <f t="shared" si="3927"/>
        <v>0.25</v>
      </c>
      <c r="X916" s="272"/>
      <c r="Y916" s="287"/>
      <c r="Z916" s="287"/>
      <c r="AA916" s="287"/>
      <c r="AB916" s="995"/>
      <c r="AC916" s="290"/>
      <c r="AD916" s="1257"/>
      <c r="AE916" s="78"/>
      <c r="AF916" s="79"/>
      <c r="AG916" s="79"/>
      <c r="AH916" s="79"/>
      <c r="AI916" s="1210"/>
      <c r="AJ916" s="97"/>
      <c r="AK916" s="98"/>
      <c r="AL916" s="98"/>
      <c r="AM916" s="98"/>
      <c r="AN916" s="98"/>
      <c r="AO916" s="99"/>
    </row>
    <row r="917" spans="1:41" ht="39.950000000000003" customHeight="1" x14ac:dyDescent="0.2">
      <c r="A917" s="1273"/>
      <c r="B917" s="1198"/>
      <c r="C917" s="1276"/>
      <c r="D917" s="1200"/>
      <c r="E917" s="1229"/>
      <c r="F917" s="1281"/>
      <c r="G917" s="1202"/>
      <c r="H917" s="1230"/>
      <c r="I917" s="1204"/>
      <c r="J917" s="1204"/>
      <c r="K917" s="1205"/>
      <c r="L917" s="1261" t="s">
        <v>1070</v>
      </c>
      <c r="M917" s="1207">
        <v>0.5</v>
      </c>
      <c r="N917" s="36" t="s">
        <v>42</v>
      </c>
      <c r="O917" s="226">
        <v>0.25</v>
      </c>
      <c r="P917" s="1212">
        <v>0.5</v>
      </c>
      <c r="Q917" s="195">
        <v>0.75</v>
      </c>
      <c r="R917" s="196">
        <v>1</v>
      </c>
      <c r="S917" s="88">
        <f t="shared" ref="S917" si="4203">SUM(O917:O917)*M917</f>
        <v>0.125</v>
      </c>
      <c r="T917" s="89">
        <f t="shared" ref="T917" si="4204">SUM(P917:P917)*M917</f>
        <v>0.25</v>
      </c>
      <c r="U917" s="89">
        <f t="shared" ref="U917" si="4205">SUM(Q917:Q917)*M917</f>
        <v>0.375</v>
      </c>
      <c r="V917" s="90">
        <f t="shared" ref="V917" si="4206">SUM(R917:R917)*M917</f>
        <v>0.5</v>
      </c>
      <c r="W917" s="91">
        <f t="shared" si="3927"/>
        <v>0.5</v>
      </c>
      <c r="X917" s="272"/>
      <c r="Y917" s="287"/>
      <c r="Z917" s="287"/>
      <c r="AA917" s="287"/>
      <c r="AB917" s="995"/>
      <c r="AC917" s="290"/>
      <c r="AD917" s="1257"/>
      <c r="AE917" s="51" t="str">
        <f t="shared" ref="AE917" si="4207">+IF(Q918&gt;Q917,"SUPERADA",IF(Q918=Q917,"EQUILIBRADA",IF(Q918&lt;Q917,"PARA MEJORAR")))</f>
        <v>EQUILIBRADA</v>
      </c>
      <c r="AF917" s="79"/>
      <c r="AG917" s="79"/>
      <c r="AH917" s="79"/>
      <c r="AI917" s="1210"/>
      <c r="AJ917" s="97"/>
      <c r="AK917" s="98"/>
      <c r="AL917" s="98"/>
      <c r="AM917" s="98"/>
      <c r="AN917" s="98"/>
      <c r="AO917" s="99"/>
    </row>
    <row r="918" spans="1:41" ht="39.950000000000003" customHeight="1" thickBot="1" x14ac:dyDescent="0.25">
      <c r="A918" s="1273"/>
      <c r="B918" s="1198"/>
      <c r="C918" s="1276"/>
      <c r="D918" s="1200"/>
      <c r="E918" s="1229"/>
      <c r="F918" s="1281"/>
      <c r="G918" s="1218"/>
      <c r="H918" s="1233"/>
      <c r="I918" s="1220"/>
      <c r="J918" s="1220"/>
      <c r="K918" s="1221"/>
      <c r="L918" s="1256"/>
      <c r="M918" s="1223"/>
      <c r="N918" s="65" t="s">
        <v>48</v>
      </c>
      <c r="O918" s="106">
        <v>0.25</v>
      </c>
      <c r="P918" s="1236">
        <v>0.5</v>
      </c>
      <c r="Q918" s="107">
        <v>0.75</v>
      </c>
      <c r="R918" s="108">
        <v>0</v>
      </c>
      <c r="S918" s="109">
        <f t="shared" ref="S918" si="4208">SUM(O918:O918)*M917</f>
        <v>0.125</v>
      </c>
      <c r="T918" s="110">
        <f t="shared" ref="T918" si="4209">SUM(P918:P918)*M917</f>
        <v>0.25</v>
      </c>
      <c r="U918" s="110">
        <f t="shared" ref="U918" si="4210">SUM(Q918:Q918)*M917</f>
        <v>0.375</v>
      </c>
      <c r="V918" s="111">
        <f t="shared" ref="V918" si="4211">SUM(R918:R918)*M917</f>
        <v>0</v>
      </c>
      <c r="W918" s="112">
        <f t="shared" si="3927"/>
        <v>0.375</v>
      </c>
      <c r="X918" s="326"/>
      <c r="Y918" s="327"/>
      <c r="Z918" s="327"/>
      <c r="AA918" s="327"/>
      <c r="AB918" s="1004"/>
      <c r="AC918" s="290"/>
      <c r="AD918" s="1257"/>
      <c r="AE918" s="78"/>
      <c r="AF918" s="78"/>
      <c r="AG918" s="79"/>
      <c r="AH918" s="79"/>
      <c r="AI918" s="1210"/>
      <c r="AJ918" s="97"/>
      <c r="AK918" s="98"/>
      <c r="AL918" s="98"/>
      <c r="AM918" s="98"/>
      <c r="AN918" s="98"/>
      <c r="AO918" s="99"/>
    </row>
    <row r="919" spans="1:41" ht="39.950000000000003" customHeight="1" x14ac:dyDescent="0.2">
      <c r="A919" s="1273"/>
      <c r="B919" s="1198"/>
      <c r="C919" s="1276"/>
      <c r="D919" s="1200"/>
      <c r="E919" s="1229"/>
      <c r="F919" s="1281"/>
      <c r="G919" s="1190" t="s">
        <v>1071</v>
      </c>
      <c r="H919" s="1225">
        <v>131</v>
      </c>
      <c r="I919" s="1192" t="s">
        <v>1072</v>
      </c>
      <c r="J919" s="1192" t="s">
        <v>1073</v>
      </c>
      <c r="K919" s="1226">
        <v>0.25</v>
      </c>
      <c r="L919" s="1254" t="s">
        <v>1074</v>
      </c>
      <c r="M919" s="1195">
        <v>1</v>
      </c>
      <c r="N919" s="36" t="s">
        <v>42</v>
      </c>
      <c r="O919" s="37">
        <v>0.25</v>
      </c>
      <c r="P919" s="39">
        <v>0.5</v>
      </c>
      <c r="Q919" s="38">
        <v>0.75</v>
      </c>
      <c r="R919" s="116">
        <v>1</v>
      </c>
      <c r="S919" s="41">
        <f t="shared" ref="S919" si="4212">SUM(O919:O919)*M919</f>
        <v>0.25</v>
      </c>
      <c r="T919" s="42">
        <f t="shared" ref="T919" si="4213">SUM(P919:P919)*M919</f>
        <v>0.5</v>
      </c>
      <c r="U919" s="42">
        <f t="shared" ref="U919" si="4214">SUM(Q919:Q919)*M919</f>
        <v>0.75</v>
      </c>
      <c r="V919" s="43">
        <f t="shared" ref="V919" si="4215">SUM(R919:R919)*M919</f>
        <v>1</v>
      </c>
      <c r="W919" s="44">
        <f t="shared" ref="W919:W962" si="4216">MAX(S919:V919)</f>
        <v>1</v>
      </c>
      <c r="X919" s="313">
        <f>+S920</f>
        <v>0.25</v>
      </c>
      <c r="Y919" s="273">
        <f>+T920</f>
        <v>0.5</v>
      </c>
      <c r="Z919" s="273">
        <f>+U920</f>
        <v>0.75</v>
      </c>
      <c r="AA919" s="273">
        <f>+V920</f>
        <v>0</v>
      </c>
      <c r="AB919" s="980">
        <f>+W920</f>
        <v>0.75</v>
      </c>
      <c r="AC919" s="290"/>
      <c r="AD919" s="1257"/>
      <c r="AE919" s="51" t="str">
        <f>+IF(Q920&gt;Q919,"SUPERADA",IF(Q920=Q919,"EQUILIBRADA",IF(Q920&lt;Q919,"PARA MEJORAR")))</f>
        <v>EQUILIBRADA</v>
      </c>
      <c r="AF919" s="51" t="str">
        <f>IF(COUNTIF(AE919:AE920,"PARA MEJORAR")&gt;=1,"PARA MEJORAR","BIEN")</f>
        <v>BIEN</v>
      </c>
      <c r="AG919" s="79"/>
      <c r="AH919" s="79"/>
      <c r="AI919" s="1210"/>
      <c r="AJ919" s="81"/>
      <c r="AK919" s="82"/>
      <c r="AL919" s="82"/>
      <c r="AM919" s="82"/>
      <c r="AN919" s="82"/>
      <c r="AO919" s="83"/>
    </row>
    <row r="920" spans="1:41" ht="39.950000000000003" customHeight="1" thickBot="1" x14ac:dyDescent="0.25">
      <c r="A920" s="1273"/>
      <c r="B920" s="1198"/>
      <c r="C920" s="1278"/>
      <c r="D920" s="1216"/>
      <c r="E920" s="1264"/>
      <c r="F920" s="1283"/>
      <c r="G920" s="1218"/>
      <c r="H920" s="1233"/>
      <c r="I920" s="1220"/>
      <c r="J920" s="1220"/>
      <c r="K920" s="1221"/>
      <c r="L920" s="1256"/>
      <c r="M920" s="1223"/>
      <c r="N920" s="65" t="s">
        <v>48</v>
      </c>
      <c r="O920" s="106">
        <v>0.25</v>
      </c>
      <c r="P920" s="1236">
        <v>0.5</v>
      </c>
      <c r="Q920" s="107">
        <v>0.75</v>
      </c>
      <c r="R920" s="108">
        <v>0</v>
      </c>
      <c r="S920" s="109">
        <f t="shared" ref="S920" si="4217">SUM(O920:O920)*M919</f>
        <v>0.25</v>
      </c>
      <c r="T920" s="110">
        <f t="shared" ref="T920" si="4218">SUM(P920:P920)*M919</f>
        <v>0.5</v>
      </c>
      <c r="U920" s="110">
        <f t="shared" ref="U920" si="4219">SUM(Q920:Q920)*M919</f>
        <v>0.75</v>
      </c>
      <c r="V920" s="111">
        <f t="shared" ref="V920" si="4220">SUM(R920:R920)*M919</f>
        <v>0</v>
      </c>
      <c r="W920" s="112">
        <f t="shared" si="4216"/>
        <v>0.75</v>
      </c>
      <c r="X920" s="272"/>
      <c r="Y920" s="287"/>
      <c r="Z920" s="287"/>
      <c r="AA920" s="287"/>
      <c r="AB920" s="995"/>
      <c r="AC920" s="290"/>
      <c r="AD920" s="1267"/>
      <c r="AE920" s="78"/>
      <c r="AF920" s="79"/>
      <c r="AG920" s="78"/>
      <c r="AH920" s="79"/>
      <c r="AI920" s="1210"/>
      <c r="AJ920" s="97"/>
      <c r="AK920" s="98"/>
      <c r="AL920" s="98"/>
      <c r="AM920" s="98"/>
      <c r="AN920" s="98"/>
      <c r="AO920" s="99"/>
    </row>
    <row r="921" spans="1:41" ht="39.950000000000003" customHeight="1" x14ac:dyDescent="0.2">
      <c r="A921" s="260"/>
      <c r="B921" s="1198"/>
      <c r="C921" s="1284">
        <v>65</v>
      </c>
      <c r="D921" s="1285" t="s">
        <v>1075</v>
      </c>
      <c r="E921" s="1224">
        <v>70</v>
      </c>
      <c r="F921" s="1237" t="s">
        <v>1076</v>
      </c>
      <c r="G921" s="1286" t="s">
        <v>1077</v>
      </c>
      <c r="H921" s="1225">
        <v>132</v>
      </c>
      <c r="I921" s="1287" t="s">
        <v>1078</v>
      </c>
      <c r="J921" s="1192" t="s">
        <v>1079</v>
      </c>
      <c r="K921" s="1226">
        <v>0.75</v>
      </c>
      <c r="L921" s="1254" t="s">
        <v>1080</v>
      </c>
      <c r="M921" s="1228">
        <v>0.25</v>
      </c>
      <c r="N921" s="36" t="s">
        <v>42</v>
      </c>
      <c r="O921" s="37">
        <v>0.25</v>
      </c>
      <c r="P921" s="39">
        <v>0.5</v>
      </c>
      <c r="Q921" s="38">
        <v>0.75</v>
      </c>
      <c r="R921" s="116">
        <v>1</v>
      </c>
      <c r="S921" s="1288">
        <f t="shared" ref="S921" si="4221">SUM(O921:O921)*M921</f>
        <v>6.25E-2</v>
      </c>
      <c r="T921" s="1289">
        <f t="shared" ref="T921" si="4222">SUM(P921:P921)*M921</f>
        <v>0.125</v>
      </c>
      <c r="U921" s="1289">
        <f t="shared" ref="U921" si="4223">SUM(Q921:Q921)*M921</f>
        <v>0.1875</v>
      </c>
      <c r="V921" s="1290">
        <f t="shared" ref="V921" si="4224">SUM(R921:R921)*M921</f>
        <v>0.25</v>
      </c>
      <c r="W921" s="1291">
        <f t="shared" si="4216"/>
        <v>0.25</v>
      </c>
      <c r="X921" s="313">
        <f>+S922+S924+S926+S928</f>
        <v>0.27249999999999996</v>
      </c>
      <c r="Y921" s="273">
        <f>+T922+T924+T926+T928</f>
        <v>0.44750000000000001</v>
      </c>
      <c r="Z921" s="273">
        <f>+U922+U924+U926+U928</f>
        <v>0.72499999999999998</v>
      </c>
      <c r="AA921" s="273">
        <f>+V922+V924+V926+V928</f>
        <v>0</v>
      </c>
      <c r="AB921" s="980">
        <f>+W922+W924+W926+W928</f>
        <v>0.72499999999999998</v>
      </c>
      <c r="AC921" s="290"/>
      <c r="AD921" s="1257" t="s">
        <v>1081</v>
      </c>
      <c r="AE921" s="51" t="str">
        <f t="shared" ref="AE921" si="4225">+IF(Q922&gt;Q921,"SUPERADA",IF(Q922=Q921,"EQUILIBRADA",IF(Q922&lt;Q921,"PARA MEJORAR")))</f>
        <v>EQUILIBRADA</v>
      </c>
      <c r="AF921" s="51" t="str">
        <f>IF(COUNTIF(AE921:AE928,"PARA MEJORAR")&gt;=1,"PARA MEJORAR","BIEN")</f>
        <v>PARA MEJORAR</v>
      </c>
      <c r="AG921" s="51" t="str">
        <f>IF(COUNTIF(AF921:AF928,"PARA MEJORAR")&gt;=1,"PARA MEJORAR","BIEN")</f>
        <v>PARA MEJORAR</v>
      </c>
      <c r="AH921" s="79"/>
      <c r="AI921" s="1210"/>
      <c r="AJ921" s="81"/>
      <c r="AK921" s="82"/>
      <c r="AL921" s="82"/>
      <c r="AM921" s="82"/>
      <c r="AN921" s="82"/>
      <c r="AO921" s="83"/>
    </row>
    <row r="922" spans="1:41" ht="39.950000000000003" customHeight="1" thickBot="1" x14ac:dyDescent="0.25">
      <c r="A922" s="260"/>
      <c r="B922" s="1198"/>
      <c r="C922" s="1292"/>
      <c r="D922" s="1293"/>
      <c r="E922" s="1229"/>
      <c r="F922" s="1239"/>
      <c r="G922" s="1294"/>
      <c r="H922" s="1230"/>
      <c r="I922" s="1295"/>
      <c r="J922" s="1204"/>
      <c r="K922" s="1205"/>
      <c r="L922" s="1260"/>
      <c r="M922" s="1232"/>
      <c r="N922" s="65" t="s">
        <v>48</v>
      </c>
      <c r="O922" s="66">
        <v>0.25</v>
      </c>
      <c r="P922" s="1208">
        <v>0.5</v>
      </c>
      <c r="Q922" s="67">
        <v>0.75</v>
      </c>
      <c r="R922" s="96">
        <v>0</v>
      </c>
      <c r="S922" s="68">
        <f t="shared" ref="S922" si="4226">SUM(O922:O922)*M921</f>
        <v>6.25E-2</v>
      </c>
      <c r="T922" s="69">
        <f t="shared" ref="T922" si="4227">SUM(P922:P922)*M921</f>
        <v>0.125</v>
      </c>
      <c r="U922" s="69">
        <f t="shared" ref="U922" si="4228">SUM(Q922:Q922)*M921</f>
        <v>0.1875</v>
      </c>
      <c r="V922" s="70">
        <f t="shared" ref="V922" si="4229">SUM(R922:R922)*M921</f>
        <v>0</v>
      </c>
      <c r="W922" s="71">
        <f t="shared" si="4216"/>
        <v>0.1875</v>
      </c>
      <c r="X922" s="272"/>
      <c r="Y922" s="287"/>
      <c r="Z922" s="287"/>
      <c r="AA922" s="287"/>
      <c r="AB922" s="995"/>
      <c r="AC922" s="290"/>
      <c r="AD922" s="1257"/>
      <c r="AE922" s="78"/>
      <c r="AF922" s="79"/>
      <c r="AG922" s="79"/>
      <c r="AH922" s="79"/>
      <c r="AI922" s="1210"/>
      <c r="AJ922" s="97"/>
      <c r="AK922" s="98"/>
      <c r="AL922" s="98"/>
      <c r="AM922" s="98"/>
      <c r="AN922" s="98"/>
      <c r="AO922" s="99"/>
    </row>
    <row r="923" spans="1:41" ht="39.950000000000003" customHeight="1" x14ac:dyDescent="0.2">
      <c r="A923" s="260"/>
      <c r="B923" s="1198"/>
      <c r="C923" s="1292"/>
      <c r="D923" s="1293"/>
      <c r="E923" s="1229"/>
      <c r="F923" s="1239"/>
      <c r="G923" s="1294"/>
      <c r="H923" s="1230"/>
      <c r="I923" s="1295"/>
      <c r="J923" s="1204"/>
      <c r="K923" s="1205"/>
      <c r="L923" s="1261" t="s">
        <v>1082</v>
      </c>
      <c r="M923" s="1232">
        <v>0.25</v>
      </c>
      <c r="N923" s="36" t="s">
        <v>42</v>
      </c>
      <c r="O923" s="226">
        <v>0.25</v>
      </c>
      <c r="P923" s="1212">
        <v>0.5</v>
      </c>
      <c r="Q923" s="195">
        <v>0.75</v>
      </c>
      <c r="R923" s="196">
        <v>1</v>
      </c>
      <c r="S923" s="88">
        <f t="shared" ref="S923" si="4230">SUM(O923:O923)*M923</f>
        <v>6.25E-2</v>
      </c>
      <c r="T923" s="89">
        <f t="shared" ref="T923" si="4231">SUM(P923:P923)*M923</f>
        <v>0.125</v>
      </c>
      <c r="U923" s="89">
        <f t="shared" ref="U923" si="4232">SUM(Q923:Q923)*M923</f>
        <v>0.1875</v>
      </c>
      <c r="V923" s="90">
        <f t="shared" ref="V923" si="4233">SUM(R923:R923)*M923</f>
        <v>0.25</v>
      </c>
      <c r="W923" s="91">
        <f t="shared" si="4216"/>
        <v>0.25</v>
      </c>
      <c r="X923" s="272"/>
      <c r="Y923" s="287"/>
      <c r="Z923" s="287"/>
      <c r="AA923" s="287"/>
      <c r="AB923" s="995"/>
      <c r="AC923" s="290"/>
      <c r="AD923" s="1257"/>
      <c r="AE923" s="51" t="str">
        <f>+IF(Q924&gt;Q923,"SUPERADA",IF(Q924=Q923,"EQUILIBRADA",IF(Q924&lt;Q923,"PARA MEJORAR")))</f>
        <v>PARA MEJORAR</v>
      </c>
      <c r="AF923" s="79"/>
      <c r="AG923" s="79"/>
      <c r="AH923" s="79"/>
      <c r="AI923" s="1210"/>
      <c r="AJ923" s="97"/>
      <c r="AK923" s="98"/>
      <c r="AL923" s="98"/>
      <c r="AM923" s="98"/>
      <c r="AN923" s="98"/>
      <c r="AO923" s="99"/>
    </row>
    <row r="924" spans="1:41" ht="39.950000000000003" customHeight="1" thickBot="1" x14ac:dyDescent="0.25">
      <c r="A924" s="260"/>
      <c r="B924" s="1198"/>
      <c r="C924" s="1292"/>
      <c r="D924" s="1293"/>
      <c r="E924" s="1229"/>
      <c r="F924" s="1239"/>
      <c r="G924" s="1294"/>
      <c r="H924" s="1230"/>
      <c r="I924" s="1295"/>
      <c r="J924" s="1204"/>
      <c r="K924" s="1205"/>
      <c r="L924" s="1260"/>
      <c r="M924" s="1232"/>
      <c r="N924" s="65" t="s">
        <v>48</v>
      </c>
      <c r="O924" s="66">
        <v>0.59</v>
      </c>
      <c r="P924" s="1208">
        <v>0.28999999999999998</v>
      </c>
      <c r="Q924" s="67">
        <v>0.65</v>
      </c>
      <c r="R924" s="96">
        <v>0</v>
      </c>
      <c r="S924" s="68">
        <f t="shared" ref="S924" si="4234">SUM(O924:O924)*M923</f>
        <v>0.14749999999999999</v>
      </c>
      <c r="T924" s="69">
        <f t="shared" ref="T924" si="4235">SUM(P924:P924)*M923</f>
        <v>7.2499999999999995E-2</v>
      </c>
      <c r="U924" s="69">
        <f t="shared" ref="U924" si="4236">SUM(Q924:Q924)*M923</f>
        <v>0.16250000000000001</v>
      </c>
      <c r="V924" s="70">
        <f t="shared" ref="V924" si="4237">SUM(R924:R924)*M923</f>
        <v>0</v>
      </c>
      <c r="W924" s="71">
        <f t="shared" si="4216"/>
        <v>0.16250000000000001</v>
      </c>
      <c r="X924" s="272"/>
      <c r="Y924" s="287"/>
      <c r="Z924" s="287"/>
      <c r="AA924" s="287"/>
      <c r="AB924" s="995"/>
      <c r="AC924" s="290"/>
      <c r="AD924" s="1257"/>
      <c r="AE924" s="78"/>
      <c r="AF924" s="79"/>
      <c r="AG924" s="79"/>
      <c r="AH924" s="79"/>
      <c r="AI924" s="1210"/>
      <c r="AJ924" s="97"/>
      <c r="AK924" s="98"/>
      <c r="AL924" s="98"/>
      <c r="AM924" s="98"/>
      <c r="AN924" s="98"/>
      <c r="AO924" s="99"/>
    </row>
    <row r="925" spans="1:41" ht="39.950000000000003" customHeight="1" x14ac:dyDescent="0.2">
      <c r="A925" s="260"/>
      <c r="B925" s="1198"/>
      <c r="C925" s="1292"/>
      <c r="D925" s="1293"/>
      <c r="E925" s="1229"/>
      <c r="F925" s="1239"/>
      <c r="G925" s="1294"/>
      <c r="H925" s="1230"/>
      <c r="I925" s="1295"/>
      <c r="J925" s="1204"/>
      <c r="K925" s="1205"/>
      <c r="L925" s="1261" t="s">
        <v>1083</v>
      </c>
      <c r="M925" s="1232">
        <v>0.25</v>
      </c>
      <c r="N925" s="36" t="s">
        <v>42</v>
      </c>
      <c r="O925" s="226">
        <v>0.25</v>
      </c>
      <c r="P925" s="1212">
        <v>0.5</v>
      </c>
      <c r="Q925" s="195">
        <v>0.75</v>
      </c>
      <c r="R925" s="196">
        <v>1</v>
      </c>
      <c r="S925" s="88">
        <f t="shared" ref="S925" si="4238">SUM(O925:O925)*M925</f>
        <v>6.25E-2</v>
      </c>
      <c r="T925" s="89">
        <f t="shared" ref="T925" si="4239">SUM(P925:P925)*M925</f>
        <v>0.125</v>
      </c>
      <c r="U925" s="89">
        <f t="shared" ref="U925" si="4240">SUM(Q925:Q925)*M925</f>
        <v>0.1875</v>
      </c>
      <c r="V925" s="90">
        <f t="shared" ref="V925" si="4241">SUM(R925:R925)*M925</f>
        <v>0.25</v>
      </c>
      <c r="W925" s="91">
        <f t="shared" si="4216"/>
        <v>0.25</v>
      </c>
      <c r="X925" s="272"/>
      <c r="Y925" s="287"/>
      <c r="Z925" s="287"/>
      <c r="AA925" s="287"/>
      <c r="AB925" s="995"/>
      <c r="AC925" s="290"/>
      <c r="AD925" s="1257"/>
      <c r="AE925" s="51" t="str">
        <f t="shared" ref="AE925" si="4242">+IF(Q926&gt;Q925,"SUPERADA",IF(Q926=Q925,"EQUILIBRADA",IF(Q926&lt;Q925,"PARA MEJORAR")))</f>
        <v>EQUILIBRADA</v>
      </c>
      <c r="AF925" s="79"/>
      <c r="AG925" s="79"/>
      <c r="AH925" s="79"/>
      <c r="AI925" s="1210"/>
      <c r="AJ925" s="97"/>
      <c r="AK925" s="98"/>
      <c r="AL925" s="98"/>
      <c r="AM925" s="98"/>
      <c r="AN925" s="98"/>
      <c r="AO925" s="99"/>
    </row>
    <row r="926" spans="1:41" ht="39.950000000000003" customHeight="1" thickBot="1" x14ac:dyDescent="0.25">
      <c r="A926" s="260"/>
      <c r="B926" s="1198"/>
      <c r="C926" s="1292"/>
      <c r="D926" s="1293"/>
      <c r="E926" s="1229"/>
      <c r="F926" s="1239"/>
      <c r="G926" s="1294"/>
      <c r="H926" s="1230"/>
      <c r="I926" s="1295"/>
      <c r="J926" s="1204"/>
      <c r="K926" s="1205"/>
      <c r="L926" s="1260"/>
      <c r="M926" s="1232"/>
      <c r="N926" s="65" t="s">
        <v>48</v>
      </c>
      <c r="O926" s="66">
        <v>0.25</v>
      </c>
      <c r="P926" s="1208">
        <v>0.5</v>
      </c>
      <c r="Q926" s="67">
        <v>0.75</v>
      </c>
      <c r="R926" s="96">
        <v>0</v>
      </c>
      <c r="S926" s="68">
        <f t="shared" ref="S926" si="4243">SUM(O926:O926)*M925</f>
        <v>6.25E-2</v>
      </c>
      <c r="T926" s="69">
        <f t="shared" ref="T926" si="4244">SUM(P926:P926)*M925</f>
        <v>0.125</v>
      </c>
      <c r="U926" s="69">
        <f t="shared" ref="U926" si="4245">SUM(Q926:Q926)*M925</f>
        <v>0.1875</v>
      </c>
      <c r="V926" s="70">
        <f t="shared" ref="V926" si="4246">SUM(R926:R926)*M925</f>
        <v>0</v>
      </c>
      <c r="W926" s="71">
        <f t="shared" si="4216"/>
        <v>0.1875</v>
      </c>
      <c r="X926" s="272"/>
      <c r="Y926" s="287"/>
      <c r="Z926" s="287"/>
      <c r="AA926" s="287"/>
      <c r="AB926" s="995"/>
      <c r="AC926" s="290"/>
      <c r="AD926" s="1257"/>
      <c r="AE926" s="78"/>
      <c r="AF926" s="79"/>
      <c r="AG926" s="79"/>
      <c r="AH926" s="79"/>
      <c r="AI926" s="1210"/>
      <c r="AJ926" s="97"/>
      <c r="AK926" s="98"/>
      <c r="AL926" s="98"/>
      <c r="AM926" s="98"/>
      <c r="AN926" s="98"/>
      <c r="AO926" s="99"/>
    </row>
    <row r="927" spans="1:41" ht="39.950000000000003" customHeight="1" x14ac:dyDescent="0.2">
      <c r="A927" s="260"/>
      <c r="B927" s="1198"/>
      <c r="C927" s="1292"/>
      <c r="D927" s="1293"/>
      <c r="E927" s="1229"/>
      <c r="F927" s="1239"/>
      <c r="G927" s="1294"/>
      <c r="H927" s="1230"/>
      <c r="I927" s="1295"/>
      <c r="J927" s="1204"/>
      <c r="K927" s="1205"/>
      <c r="L927" s="1261" t="s">
        <v>1084</v>
      </c>
      <c r="M927" s="1232">
        <v>0.25</v>
      </c>
      <c r="N927" s="36" t="s">
        <v>42</v>
      </c>
      <c r="O927" s="226">
        <v>0.25</v>
      </c>
      <c r="P927" s="1212">
        <v>0.5</v>
      </c>
      <c r="Q927" s="195">
        <v>0.75</v>
      </c>
      <c r="R927" s="196">
        <v>1</v>
      </c>
      <c r="S927" s="88">
        <f t="shared" ref="S927" si="4247">SUM(O927:O927)*M927</f>
        <v>6.25E-2</v>
      </c>
      <c r="T927" s="89">
        <f t="shared" ref="T927" si="4248">SUM(P927:P927)*M927</f>
        <v>0.125</v>
      </c>
      <c r="U927" s="89">
        <f t="shared" ref="U927" si="4249">SUM(Q927:Q927)*M927</f>
        <v>0.1875</v>
      </c>
      <c r="V927" s="90">
        <f t="shared" ref="V927" si="4250">SUM(R927:R927)*M927</f>
        <v>0.25</v>
      </c>
      <c r="W927" s="91">
        <f t="shared" si="4216"/>
        <v>0.25</v>
      </c>
      <c r="X927" s="272"/>
      <c r="Y927" s="287"/>
      <c r="Z927" s="287"/>
      <c r="AA927" s="287"/>
      <c r="AB927" s="995"/>
      <c r="AC927" s="290"/>
      <c r="AD927" s="1257"/>
      <c r="AE927" s="51" t="str">
        <f t="shared" ref="AE927" si="4251">+IF(Q928&gt;Q927,"SUPERADA",IF(Q928=Q927,"EQUILIBRADA",IF(Q928&lt;Q927,"PARA MEJORAR")))</f>
        <v>EQUILIBRADA</v>
      </c>
      <c r="AF927" s="79"/>
      <c r="AG927" s="79"/>
      <c r="AH927" s="79"/>
      <c r="AI927" s="1210"/>
      <c r="AJ927" s="97"/>
      <c r="AK927" s="98"/>
      <c r="AL927" s="98"/>
      <c r="AM927" s="98"/>
      <c r="AN927" s="98"/>
      <c r="AO927" s="99"/>
    </row>
    <row r="928" spans="1:41" ht="39.950000000000003" customHeight="1" thickBot="1" x14ac:dyDescent="0.25">
      <c r="A928" s="260"/>
      <c r="B928" s="1198"/>
      <c r="C928" s="1292"/>
      <c r="D928" s="1293"/>
      <c r="E928" s="1229"/>
      <c r="F928" s="1239"/>
      <c r="G928" s="1296"/>
      <c r="H928" s="1233"/>
      <c r="I928" s="1297"/>
      <c r="J928" s="1220"/>
      <c r="K928" s="1221"/>
      <c r="L928" s="1256"/>
      <c r="M928" s="1235"/>
      <c r="N928" s="65" t="s">
        <v>48</v>
      </c>
      <c r="O928" s="106">
        <v>0</v>
      </c>
      <c r="P928" s="1236">
        <v>0.5</v>
      </c>
      <c r="Q928" s="107">
        <v>0.75</v>
      </c>
      <c r="R928" s="108">
        <v>0</v>
      </c>
      <c r="S928" s="1298">
        <f t="shared" ref="S928" si="4252">SUM(O928:O928)*M927</f>
        <v>0</v>
      </c>
      <c r="T928" s="1299">
        <f t="shared" ref="T928" si="4253">SUM(P928:P928)*M927</f>
        <v>0.125</v>
      </c>
      <c r="U928" s="1299">
        <f t="shared" ref="U928" si="4254">SUM(Q928:Q928)*M927</f>
        <v>0.1875</v>
      </c>
      <c r="V928" s="1300">
        <f t="shared" ref="V928" si="4255">SUM(R928:R928)*M927</f>
        <v>0</v>
      </c>
      <c r="W928" s="1301">
        <f t="shared" si="4216"/>
        <v>0.1875</v>
      </c>
      <c r="X928" s="326"/>
      <c r="Y928" s="327"/>
      <c r="Z928" s="327"/>
      <c r="AA928" s="327"/>
      <c r="AB928" s="1004"/>
      <c r="AC928" s="290"/>
      <c r="AD928" s="1267"/>
      <c r="AE928" s="78"/>
      <c r="AF928" s="78"/>
      <c r="AG928" s="78"/>
      <c r="AH928" s="79"/>
      <c r="AI928" s="1210"/>
      <c r="AJ928" s="97"/>
      <c r="AK928" s="98"/>
      <c r="AL928" s="98"/>
      <c r="AM928" s="98"/>
      <c r="AN928" s="98"/>
      <c r="AO928" s="99"/>
    </row>
    <row r="929" spans="1:41" ht="39.950000000000003" customHeight="1" x14ac:dyDescent="0.2">
      <c r="A929" s="260"/>
      <c r="B929" s="1198"/>
      <c r="C929" s="1302"/>
      <c r="D929" s="1303"/>
      <c r="E929" s="1304"/>
      <c r="F929" s="1305"/>
      <c r="G929" s="1306" t="s">
        <v>149</v>
      </c>
      <c r="H929" s="1307">
        <v>133</v>
      </c>
      <c r="I929" s="1308" t="s">
        <v>150</v>
      </c>
      <c r="J929" s="1309" t="s">
        <v>151</v>
      </c>
      <c r="K929" s="1310">
        <v>0.3</v>
      </c>
      <c r="L929" s="1311" t="s">
        <v>152</v>
      </c>
      <c r="M929" s="1228">
        <v>1</v>
      </c>
      <c r="N929" s="36" t="s">
        <v>42</v>
      </c>
      <c r="O929" s="379">
        <v>0</v>
      </c>
      <c r="P929" s="250">
        <v>0</v>
      </c>
      <c r="Q929" s="250">
        <v>0.3</v>
      </c>
      <c r="R929" s="251">
        <v>1</v>
      </c>
      <c r="S929" s="41">
        <f t="shared" ref="S929" si="4256">SUM(O929:O929)*M929</f>
        <v>0</v>
      </c>
      <c r="T929" s="42">
        <f t="shared" ref="T929" si="4257">SUM(P929:P929)*M929</f>
        <v>0</v>
      </c>
      <c r="U929" s="42">
        <f t="shared" ref="U929" si="4258">SUM(Q929:Q929)*M929</f>
        <v>0.3</v>
      </c>
      <c r="V929" s="43">
        <f t="shared" ref="V929" si="4259">SUM(R929:R929)*M929</f>
        <v>1</v>
      </c>
      <c r="W929" s="44">
        <f t="shared" si="4216"/>
        <v>1</v>
      </c>
      <c r="X929" s="117">
        <f>+S930</f>
        <v>0</v>
      </c>
      <c r="Y929" s="45">
        <f>+T930</f>
        <v>0</v>
      </c>
      <c r="Z929" s="45">
        <f>+U930</f>
        <v>0.5</v>
      </c>
      <c r="AA929" s="45">
        <f>+V930</f>
        <v>0</v>
      </c>
      <c r="AB929" s="1312">
        <f>+W930</f>
        <v>0.5</v>
      </c>
      <c r="AC929" s="290"/>
      <c r="AD929" s="1313" t="s">
        <v>153</v>
      </c>
      <c r="AE929" s="51" t="str">
        <f t="shared" ref="AE929" si="4260">+IF(Q930&gt;Q929,"SUPERADA",IF(Q930=Q929,"EQUILIBRADA",IF(Q930&lt;Q929,"PARA MEJORAR")))</f>
        <v>SUPERADA</v>
      </c>
      <c r="AF929" s="51" t="str">
        <f>IF(COUNTIF(AE929:AE930,"PARA MEJORAR")&gt;=1,"PARA MEJORAR","BIEN")</f>
        <v>BIEN</v>
      </c>
      <c r="AG929" s="51"/>
      <c r="AH929" s="79"/>
      <c r="AI929" s="1210"/>
      <c r="AJ929" s="238"/>
      <c r="AK929" s="239"/>
      <c r="AL929" s="239"/>
      <c r="AM929" s="239"/>
      <c r="AN929" s="239"/>
      <c r="AO929" s="240"/>
    </row>
    <row r="930" spans="1:41" ht="39.950000000000003" customHeight="1" thickBot="1" x14ac:dyDescent="0.25">
      <c r="A930" s="1282"/>
      <c r="B930" s="1314"/>
      <c r="C930" s="1315"/>
      <c r="D930" s="1316"/>
      <c r="E930" s="1317"/>
      <c r="F930" s="1318"/>
      <c r="G930" s="1319"/>
      <c r="H930" s="1320"/>
      <c r="I930" s="1321"/>
      <c r="J930" s="1322"/>
      <c r="K930" s="1323"/>
      <c r="L930" s="1324"/>
      <c r="M930" s="1235"/>
      <c r="N930" s="1325" t="s">
        <v>48</v>
      </c>
      <c r="O930" s="388">
        <v>0</v>
      </c>
      <c r="P930" s="1326">
        <v>0</v>
      </c>
      <c r="Q930" s="182">
        <v>0.5</v>
      </c>
      <c r="R930" s="258">
        <v>0</v>
      </c>
      <c r="S930" s="109">
        <f t="shared" ref="S930" si="4261">SUM(O930:O930)*M929</f>
        <v>0</v>
      </c>
      <c r="T930" s="110">
        <f t="shared" ref="T930" si="4262">SUM(P930:P930)*M929</f>
        <v>0</v>
      </c>
      <c r="U930" s="110">
        <f t="shared" ref="U930" si="4263">SUM(Q930:Q930)*M929</f>
        <v>0.5</v>
      </c>
      <c r="V930" s="111">
        <f t="shared" ref="V930" si="4264">SUM(R930:R930)*M929</f>
        <v>0</v>
      </c>
      <c r="W930" s="112">
        <f t="shared" si="4216"/>
        <v>0.5</v>
      </c>
      <c r="X930" s="122"/>
      <c r="Y930" s="123"/>
      <c r="Z930" s="123"/>
      <c r="AA930" s="123"/>
      <c r="AB930" s="1327"/>
      <c r="AC930" s="557"/>
      <c r="AD930" s="1328"/>
      <c r="AE930" s="78"/>
      <c r="AF930" s="78"/>
      <c r="AG930" s="78"/>
      <c r="AH930" s="78"/>
      <c r="AI930" s="1329"/>
      <c r="AJ930" s="1330"/>
      <c r="AK930" s="1331"/>
      <c r="AL930" s="1331"/>
      <c r="AM930" s="1331"/>
      <c r="AN930" s="1331"/>
      <c r="AO930" s="1332"/>
    </row>
    <row r="931" spans="1:41" ht="39.950000000000003" customHeight="1" thickBot="1" x14ac:dyDescent="0.25">
      <c r="C931" s="1333"/>
      <c r="E931" s="1333"/>
      <c r="G931" s="1333"/>
      <c r="H931" s="1333"/>
      <c r="K931" s="1334"/>
      <c r="L931" s="1334"/>
      <c r="M931" s="1334"/>
      <c r="N931" s="1333"/>
      <c r="S931" s="1335">
        <f>+(SUMIF($N$3:$N$930,"P",S$3:S$930)/133)</f>
        <v>0.17526804511654143</v>
      </c>
      <c r="T931" s="1335">
        <f>+(SUMIF($N$3:$N$930,"P",T$3:T$930)/133)</f>
        <v>0.39331203008270699</v>
      </c>
      <c r="U931" s="1336">
        <f>+((SUMIF($N$3:$N$930,"P",U$3:U$930)) -(SUMIF($N$307:$N$310,"P",U$307:U$310)) -(SUMIF($N$847:$N$850,"P",U$847:U$850)))/131</f>
        <v>0.67448549619465725</v>
      </c>
      <c r="V931" s="1336">
        <f>+((SUMIF($N$3:$N$930,"P",V$3:V$930)) -(SUMIF($N$307:$N$310,"P",V$307:V$310)) -(SUMIF($N$847:$N$850,"P",V$847:V$850)))/131</f>
        <v>1.0000000000152678</v>
      </c>
      <c r="W931" s="1337">
        <f>+((SUMIF($N$3:$N$930,"P",W$3:W$930)) -(SUMIF($N$307:$N$310,"P",W$307:W$310)) -(SUMIF($N$847:$N$850,"P",W$847:W$850)))/131</f>
        <v>1.0000000000152678</v>
      </c>
      <c r="AE931" s="1338"/>
      <c r="AF931" s="1338"/>
      <c r="AG931" s="1339"/>
      <c r="AH931" s="1338"/>
      <c r="AI931" s="1338"/>
    </row>
    <row r="932" spans="1:41" ht="39.950000000000003" customHeight="1" thickBot="1" x14ac:dyDescent="0.35">
      <c r="S932" s="1346">
        <f>+(SUMIF($N$3:$N$910,"E",S$3:S$910)/133)</f>
        <v>0.18712553885075187</v>
      </c>
      <c r="T932" s="1346">
        <f>+(SUMIF($N$3:$N$910,"E",T$3:T$910)/133)</f>
        <v>0.37991179198609037</v>
      </c>
      <c r="U932" s="1346">
        <f>+(SUMIF($N$3:$N$930,"E",U$3:U$930)-(SUMIF($N$307:$N$310,"E",U$307:U$310))-(SUMIF($N$847:$N$850,"E",U$847:U$850)))/131</f>
        <v>0.63972404580916054</v>
      </c>
      <c r="V932" s="1346">
        <f t="shared" ref="V932" si="4265">+(SUMIF($N$3:$N$930,"E",V$3:V$930)-(SUMIF($N$307:$N$310,"E",V$307:V$310))-(SUMIF($N$847:$N$850,"E",V$847:V$850)))/131</f>
        <v>0</v>
      </c>
      <c r="W932" s="1347">
        <f>+(SUMIF($N$3:$N$930,"E",W$3:W$930)-(SUMIF($N$307:$N$310,"E",W$307:W$310))-(SUMIF($N$847:$N$850,"E",W$847:W$850)))/131</f>
        <v>0.6397876590408399</v>
      </c>
      <c r="AE932" s="1348"/>
      <c r="AF932" s="1348"/>
      <c r="AG932" s="1348"/>
      <c r="AH932" s="1348"/>
      <c r="AI932" s="1039"/>
    </row>
    <row r="933" spans="1:41" ht="39.950000000000003" customHeight="1" thickBot="1" x14ac:dyDescent="0.35">
      <c r="S933" s="1349"/>
      <c r="T933" s="1349"/>
      <c r="U933" s="1349"/>
      <c r="V933" s="1349"/>
      <c r="W933" s="1349"/>
      <c r="AE933" s="1350"/>
      <c r="AF933" s="1350"/>
      <c r="AG933" s="1350"/>
      <c r="AH933" s="1350"/>
    </row>
    <row r="934" spans="1:41" ht="39.75" customHeight="1" thickBot="1" x14ac:dyDescent="0.35">
      <c r="S934" s="1352" t="s">
        <v>1085</v>
      </c>
      <c r="T934" s="1353"/>
      <c r="U934" s="1353"/>
      <c r="V934" s="1353"/>
      <c r="W934" s="1354"/>
      <c r="AE934" s="1348"/>
      <c r="AF934" s="1348"/>
      <c r="AG934" s="1348"/>
      <c r="AH934" s="1348"/>
    </row>
    <row r="935" spans="1:41" ht="21" thickBot="1" x14ac:dyDescent="0.35">
      <c r="S935" s="1355">
        <f>+S932/S931</f>
        <v>1.0676534831339393</v>
      </c>
      <c r="T935" s="1356">
        <f>+T932/T931</f>
        <v>0.96592975278737658</v>
      </c>
      <c r="U935" s="1357">
        <f>+U932/U931</f>
        <v>0.94846227149195139</v>
      </c>
      <c r="V935" s="1357">
        <f>+V932/V931</f>
        <v>0</v>
      </c>
      <c r="W935" s="1358">
        <f>+W932/W931</f>
        <v>0.63978765903107171</v>
      </c>
      <c r="AE935" s="94"/>
      <c r="AF935" s="94"/>
      <c r="AG935" s="94"/>
      <c r="AH935" s="94"/>
    </row>
    <row r="936" spans="1:41" ht="53.25" customHeight="1" thickBot="1" x14ac:dyDescent="0.35">
      <c r="S936" s="1359" t="str">
        <f>+IF(S935&gt;0.95,"BIEN",IF(S935&gt;=0.85,"ACEPTABLE",IF(S935&lt;0.85,"PARA MEJORAR")))</f>
        <v>BIEN</v>
      </c>
      <c r="T936" s="1359" t="str">
        <f>+IF(T935&gt;0.95,"BIEN",IF(T935&gt;=0.85,"ACEPTABLE",IF(T935&lt;0.85,"PARA MEJORAR")))</f>
        <v>BIEN</v>
      </c>
      <c r="U936" s="1359" t="str">
        <f>+IF(U935&gt;0.95,"BIEN",IF(U935&gt;=0.85,"ACEPTABLE",IF(U935&lt;0.85,"PARA MEJORAR")))</f>
        <v>ACEPTABLE</v>
      </c>
      <c r="V936" s="1360" t="str">
        <f>+IF(V935&gt;0.95,"BIEN",IF(V935&gt;=0.85,"ACEPTABLE",IF(V935&lt;0.85,"PARA MEJORAR")))</f>
        <v>PARA MEJORAR</v>
      </c>
      <c r="W936" s="1361" t="str">
        <f>+IF(W935&gt;0.95,"BIEN",IF(W935&gt;=0.85,"ACEPTABLE",IF(W935&lt;0.85,"PARA MEJORAR")))</f>
        <v>PARA MEJORAR</v>
      </c>
      <c r="AE936" s="94"/>
      <c r="AF936" s="1362"/>
      <c r="AG936" s="94"/>
      <c r="AH936" s="94"/>
    </row>
    <row r="937" spans="1:41" x14ac:dyDescent="0.3">
      <c r="AE937" s="1348"/>
      <c r="AF937" s="1348"/>
      <c r="AG937" s="1348"/>
      <c r="AH937" s="1348"/>
    </row>
    <row r="938" spans="1:41" x14ac:dyDescent="0.3">
      <c r="AE938" s="1363"/>
      <c r="AF938" s="1363"/>
      <c r="AG938" s="1363"/>
      <c r="AH938" s="1363"/>
    </row>
    <row r="939" spans="1:41" x14ac:dyDescent="0.3">
      <c r="AE939" s="94"/>
      <c r="AF939" s="94"/>
      <c r="AG939" s="94"/>
      <c r="AH939" s="94"/>
    </row>
    <row r="940" spans="1:41" x14ac:dyDescent="0.3">
      <c r="AE940" s="94"/>
      <c r="AF940" s="94"/>
      <c r="AG940" s="94"/>
      <c r="AH940" s="94"/>
    </row>
    <row r="941" spans="1:41" x14ac:dyDescent="0.3">
      <c r="AE941" s="94"/>
      <c r="AF941" s="94"/>
      <c r="AG941" s="94"/>
      <c r="AH941" s="94"/>
    </row>
    <row r="942" spans="1:41" x14ac:dyDescent="0.3">
      <c r="AE942" s="94"/>
      <c r="AF942" s="94"/>
      <c r="AG942" s="94"/>
      <c r="AH942" s="94"/>
    </row>
    <row r="943" spans="1:41" x14ac:dyDescent="0.3">
      <c r="AE943" s="94"/>
      <c r="AF943" s="94"/>
      <c r="AG943" s="94"/>
      <c r="AH943" s="94"/>
    </row>
    <row r="944" spans="1:41" x14ac:dyDescent="0.3">
      <c r="AE944" s="94"/>
      <c r="AF944" s="94"/>
      <c r="AG944" s="94"/>
      <c r="AH944" s="94"/>
    </row>
    <row r="945" spans="31:34" x14ac:dyDescent="0.3">
      <c r="AE945" s="94"/>
      <c r="AF945" s="94"/>
      <c r="AG945" s="94"/>
      <c r="AH945" s="94"/>
    </row>
    <row r="946" spans="31:34" x14ac:dyDescent="0.3">
      <c r="AE946" s="94"/>
      <c r="AF946" s="94"/>
      <c r="AG946" s="94"/>
      <c r="AH946" s="94"/>
    </row>
    <row r="949" spans="31:34" x14ac:dyDescent="0.3">
      <c r="AF949" s="1364"/>
    </row>
  </sheetData>
  <mergeCells count="3444">
    <mergeCell ref="AF929:AF930"/>
    <mergeCell ref="AG929:AG930"/>
    <mergeCell ref="S934:W934"/>
    <mergeCell ref="Y929:Y930"/>
    <mergeCell ref="Z929:Z930"/>
    <mergeCell ref="AA929:AA930"/>
    <mergeCell ref="AB929:AB930"/>
    <mergeCell ref="AD929:AD930"/>
    <mergeCell ref="AE929:AE930"/>
    <mergeCell ref="I929:I930"/>
    <mergeCell ref="J929:J930"/>
    <mergeCell ref="K929:K930"/>
    <mergeCell ref="L929:L930"/>
    <mergeCell ref="M929:M930"/>
    <mergeCell ref="X929:X930"/>
    <mergeCell ref="C929:C930"/>
    <mergeCell ref="D929:D930"/>
    <mergeCell ref="E929:E930"/>
    <mergeCell ref="F929:F930"/>
    <mergeCell ref="G929:G930"/>
    <mergeCell ref="H929:H930"/>
    <mergeCell ref="AG921:AG928"/>
    <mergeCell ref="L923:L924"/>
    <mergeCell ref="M923:M924"/>
    <mergeCell ref="AE923:AE924"/>
    <mergeCell ref="L925:L926"/>
    <mergeCell ref="M925:M926"/>
    <mergeCell ref="AE925:AE926"/>
    <mergeCell ref="L927:L928"/>
    <mergeCell ref="M927:M928"/>
    <mergeCell ref="AE927:AE928"/>
    <mergeCell ref="Z921:Z928"/>
    <mergeCell ref="AA921:AA928"/>
    <mergeCell ref="AB921:AB928"/>
    <mergeCell ref="AD921:AD928"/>
    <mergeCell ref="AE921:AE922"/>
    <mergeCell ref="AF921:AF928"/>
    <mergeCell ref="J921:J928"/>
    <mergeCell ref="K921:K928"/>
    <mergeCell ref="L921:L922"/>
    <mergeCell ref="M921:M922"/>
    <mergeCell ref="X921:X928"/>
    <mergeCell ref="Y921:Y928"/>
    <mergeCell ref="AE919:AE920"/>
    <mergeCell ref="AF919:AF920"/>
    <mergeCell ref="A921:A930"/>
    <mergeCell ref="C921:C928"/>
    <mergeCell ref="D921:D928"/>
    <mergeCell ref="E921:E928"/>
    <mergeCell ref="F921:F928"/>
    <mergeCell ref="G921:G928"/>
    <mergeCell ref="H921:H928"/>
    <mergeCell ref="I921:I928"/>
    <mergeCell ref="M919:M920"/>
    <mergeCell ref="X919:X920"/>
    <mergeCell ref="Y919:Y920"/>
    <mergeCell ref="Z919:Z920"/>
    <mergeCell ref="AA919:AA920"/>
    <mergeCell ref="AB919:AB920"/>
    <mergeCell ref="AG915:AG920"/>
    <mergeCell ref="L917:L918"/>
    <mergeCell ref="M917:M918"/>
    <mergeCell ref="AE917:AE918"/>
    <mergeCell ref="G919:G920"/>
    <mergeCell ref="H919:H920"/>
    <mergeCell ref="I919:I920"/>
    <mergeCell ref="J919:J920"/>
    <mergeCell ref="K919:K920"/>
    <mergeCell ref="L919:L920"/>
    <mergeCell ref="Y915:Y918"/>
    <mergeCell ref="Z915:Z918"/>
    <mergeCell ref="AA915:AA918"/>
    <mergeCell ref="AB915:AB918"/>
    <mergeCell ref="AE915:AE916"/>
    <mergeCell ref="AF915:AF918"/>
    <mergeCell ref="I915:I918"/>
    <mergeCell ref="J915:J918"/>
    <mergeCell ref="K915:K918"/>
    <mergeCell ref="L915:L916"/>
    <mergeCell ref="M915:M916"/>
    <mergeCell ref="X915:X918"/>
    <mergeCell ref="C915:C920"/>
    <mergeCell ref="D915:D920"/>
    <mergeCell ref="E915:E920"/>
    <mergeCell ref="F915:F920"/>
    <mergeCell ref="G915:G918"/>
    <mergeCell ref="H915:H918"/>
    <mergeCell ref="Y913:Y914"/>
    <mergeCell ref="Z913:Z914"/>
    <mergeCell ref="AA913:AA914"/>
    <mergeCell ref="AB913:AB914"/>
    <mergeCell ref="AE913:AE914"/>
    <mergeCell ref="AF913:AF914"/>
    <mergeCell ref="I913:I914"/>
    <mergeCell ref="J913:J914"/>
    <mergeCell ref="K913:K914"/>
    <mergeCell ref="L913:L914"/>
    <mergeCell ref="M913:M914"/>
    <mergeCell ref="X913:X914"/>
    <mergeCell ref="AA909:AA912"/>
    <mergeCell ref="AB909:AB912"/>
    <mergeCell ref="AE909:AE910"/>
    <mergeCell ref="AF909:AF912"/>
    <mergeCell ref="L911:L912"/>
    <mergeCell ref="M911:M912"/>
    <mergeCell ref="AE911:AE912"/>
    <mergeCell ref="I909:I912"/>
    <mergeCell ref="J909:J912"/>
    <mergeCell ref="K909:K912"/>
    <mergeCell ref="L909:L910"/>
    <mergeCell ref="M909:M910"/>
    <mergeCell ref="X909:X912"/>
    <mergeCell ref="AF899:AF908"/>
    <mergeCell ref="AG899:AG914"/>
    <mergeCell ref="L901:L902"/>
    <mergeCell ref="M901:M902"/>
    <mergeCell ref="AE901:AE902"/>
    <mergeCell ref="L903:L904"/>
    <mergeCell ref="M903:M904"/>
    <mergeCell ref="AE903:AE904"/>
    <mergeCell ref="L905:L906"/>
    <mergeCell ref="M905:M906"/>
    <mergeCell ref="Y899:Y908"/>
    <mergeCell ref="Z899:Z908"/>
    <mergeCell ref="AA899:AA908"/>
    <mergeCell ref="AB899:AB908"/>
    <mergeCell ref="AD899:AD920"/>
    <mergeCell ref="AE899:AE900"/>
    <mergeCell ref="AE905:AE906"/>
    <mergeCell ref="AE907:AE908"/>
    <mergeCell ref="Y909:Y912"/>
    <mergeCell ref="Z909:Z912"/>
    <mergeCell ref="I899:I908"/>
    <mergeCell ref="J899:J908"/>
    <mergeCell ref="K899:K908"/>
    <mergeCell ref="L899:L900"/>
    <mergeCell ref="M899:M900"/>
    <mergeCell ref="X899:X908"/>
    <mergeCell ref="L907:L908"/>
    <mergeCell ref="M907:M908"/>
    <mergeCell ref="C899:C914"/>
    <mergeCell ref="D899:D914"/>
    <mergeCell ref="E899:E914"/>
    <mergeCell ref="F899:F914"/>
    <mergeCell ref="G899:G908"/>
    <mergeCell ref="H899:H908"/>
    <mergeCell ref="G909:G912"/>
    <mergeCell ref="H909:H912"/>
    <mergeCell ref="G913:G914"/>
    <mergeCell ref="H913:H914"/>
    <mergeCell ref="AD893:AD898"/>
    <mergeCell ref="AE893:AE894"/>
    <mergeCell ref="AF893:AF898"/>
    <mergeCell ref="AG893:AG898"/>
    <mergeCell ref="L895:L896"/>
    <mergeCell ref="M895:M896"/>
    <mergeCell ref="AE895:AE896"/>
    <mergeCell ref="L897:L898"/>
    <mergeCell ref="M897:M898"/>
    <mergeCell ref="AE897:AE898"/>
    <mergeCell ref="M893:M894"/>
    <mergeCell ref="X893:X898"/>
    <mergeCell ref="Y893:Y898"/>
    <mergeCell ref="Z893:Z898"/>
    <mergeCell ref="AA893:AA898"/>
    <mergeCell ref="AB893:AB898"/>
    <mergeCell ref="G893:G898"/>
    <mergeCell ref="H893:H898"/>
    <mergeCell ref="I893:I898"/>
    <mergeCell ref="J893:J898"/>
    <mergeCell ref="K893:K898"/>
    <mergeCell ref="L893:L894"/>
    <mergeCell ref="AF889:AF892"/>
    <mergeCell ref="AG889:AG892"/>
    <mergeCell ref="L891:L892"/>
    <mergeCell ref="M891:M892"/>
    <mergeCell ref="AE891:AE892"/>
    <mergeCell ref="A893:A908"/>
    <mergeCell ref="C893:C898"/>
    <mergeCell ref="D893:D898"/>
    <mergeCell ref="E893:E898"/>
    <mergeCell ref="F893:F898"/>
    <mergeCell ref="Y889:Y892"/>
    <mergeCell ref="Z889:Z892"/>
    <mergeCell ref="AA889:AA892"/>
    <mergeCell ref="AB889:AB892"/>
    <mergeCell ref="AD889:AD892"/>
    <mergeCell ref="AE889:AE890"/>
    <mergeCell ref="I889:I892"/>
    <mergeCell ref="J889:J892"/>
    <mergeCell ref="K889:K892"/>
    <mergeCell ref="L889:L890"/>
    <mergeCell ref="M889:M890"/>
    <mergeCell ref="X889:X892"/>
    <mergeCell ref="C889:C892"/>
    <mergeCell ref="D889:D892"/>
    <mergeCell ref="E889:E892"/>
    <mergeCell ref="F889:F892"/>
    <mergeCell ref="G889:G892"/>
    <mergeCell ref="H889:H892"/>
    <mergeCell ref="AE885:AE886"/>
    <mergeCell ref="AF885:AF888"/>
    <mergeCell ref="AG885:AG888"/>
    <mergeCell ref="L887:L888"/>
    <mergeCell ref="M887:M888"/>
    <mergeCell ref="AE887:AE888"/>
    <mergeCell ref="X885:X888"/>
    <mergeCell ref="Y885:Y888"/>
    <mergeCell ref="Z885:Z888"/>
    <mergeCell ref="AA885:AA888"/>
    <mergeCell ref="AB885:AB888"/>
    <mergeCell ref="AD885:AD888"/>
    <mergeCell ref="H885:H888"/>
    <mergeCell ref="I885:I888"/>
    <mergeCell ref="J885:J888"/>
    <mergeCell ref="K885:K888"/>
    <mergeCell ref="L885:L886"/>
    <mergeCell ref="M885:M886"/>
    <mergeCell ref="AF881:AF884"/>
    <mergeCell ref="AG881:AG884"/>
    <mergeCell ref="L883:L884"/>
    <mergeCell ref="M883:M884"/>
    <mergeCell ref="AE883:AE884"/>
    <mergeCell ref="C885:C888"/>
    <mergeCell ref="D885:D888"/>
    <mergeCell ref="E885:E888"/>
    <mergeCell ref="F885:F888"/>
    <mergeCell ref="G885:G888"/>
    <mergeCell ref="Y881:Y884"/>
    <mergeCell ref="Z881:Z884"/>
    <mergeCell ref="AA881:AA884"/>
    <mergeCell ref="AB881:AB884"/>
    <mergeCell ref="AD881:AD884"/>
    <mergeCell ref="AE881:AE882"/>
    <mergeCell ref="I881:I884"/>
    <mergeCell ref="J881:J884"/>
    <mergeCell ref="K881:K884"/>
    <mergeCell ref="L881:L882"/>
    <mergeCell ref="M881:M882"/>
    <mergeCell ref="X881:X884"/>
    <mergeCell ref="C881:C884"/>
    <mergeCell ref="D881:D884"/>
    <mergeCell ref="E881:E884"/>
    <mergeCell ref="F881:F884"/>
    <mergeCell ref="G881:G884"/>
    <mergeCell ref="H881:H884"/>
    <mergeCell ref="L877:L878"/>
    <mergeCell ref="M877:M878"/>
    <mergeCell ref="AE877:AE878"/>
    <mergeCell ref="L879:L880"/>
    <mergeCell ref="M879:M880"/>
    <mergeCell ref="AE879:AE880"/>
    <mergeCell ref="L873:L874"/>
    <mergeCell ref="M873:M874"/>
    <mergeCell ref="AE873:AE874"/>
    <mergeCell ref="L875:L876"/>
    <mergeCell ref="M875:M876"/>
    <mergeCell ref="AE875:AE876"/>
    <mergeCell ref="Z871:Z880"/>
    <mergeCell ref="AA871:AA880"/>
    <mergeCell ref="AB871:AB880"/>
    <mergeCell ref="AE871:AE872"/>
    <mergeCell ref="AF871:AF880"/>
    <mergeCell ref="AG871:AG880"/>
    <mergeCell ref="AE869:AE870"/>
    <mergeCell ref="C871:C880"/>
    <mergeCell ref="D871:D880"/>
    <mergeCell ref="G871:G880"/>
    <mergeCell ref="H871:H880"/>
    <mergeCell ref="I871:I880"/>
    <mergeCell ref="J871:J880"/>
    <mergeCell ref="K871:K880"/>
    <mergeCell ref="L871:L872"/>
    <mergeCell ref="M871:M872"/>
    <mergeCell ref="AE863:AE864"/>
    <mergeCell ref="AF863:AF870"/>
    <mergeCell ref="AG863:AG870"/>
    <mergeCell ref="L865:L866"/>
    <mergeCell ref="M865:M866"/>
    <mergeCell ref="AE865:AE866"/>
    <mergeCell ref="L867:L868"/>
    <mergeCell ref="M867:M868"/>
    <mergeCell ref="AE867:AE868"/>
    <mergeCell ref="L869:L870"/>
    <mergeCell ref="K863:K870"/>
    <mergeCell ref="L863:L864"/>
    <mergeCell ref="M863:M864"/>
    <mergeCell ref="X863:X870"/>
    <mergeCell ref="Y863:Y870"/>
    <mergeCell ref="Z863:Z870"/>
    <mergeCell ref="M869:M870"/>
    <mergeCell ref="C863:C870"/>
    <mergeCell ref="D863:D870"/>
    <mergeCell ref="G863:G870"/>
    <mergeCell ref="H863:H870"/>
    <mergeCell ref="I863:I870"/>
    <mergeCell ref="J863:J870"/>
    <mergeCell ref="AE857:AE858"/>
    <mergeCell ref="L859:L860"/>
    <mergeCell ref="M859:M860"/>
    <mergeCell ref="AE859:AE860"/>
    <mergeCell ref="L861:L862"/>
    <mergeCell ref="M861:M862"/>
    <mergeCell ref="AE861:AE862"/>
    <mergeCell ref="AE851:AE852"/>
    <mergeCell ref="AF851:AF862"/>
    <mergeCell ref="AG851:AG862"/>
    <mergeCell ref="L853:L854"/>
    <mergeCell ref="M853:M854"/>
    <mergeCell ref="AE853:AE854"/>
    <mergeCell ref="L855:L856"/>
    <mergeCell ref="M855:M856"/>
    <mergeCell ref="AE855:AE856"/>
    <mergeCell ref="L857:L858"/>
    <mergeCell ref="X851:X862"/>
    <mergeCell ref="Y851:Y862"/>
    <mergeCell ref="Z851:Z862"/>
    <mergeCell ref="AA851:AA862"/>
    <mergeCell ref="AB851:AB862"/>
    <mergeCell ref="AD851:AD880"/>
    <mergeCell ref="AA863:AA870"/>
    <mergeCell ref="AB863:AB870"/>
    <mergeCell ref="X871:X880"/>
    <mergeCell ref="Y871:Y880"/>
    <mergeCell ref="H851:H862"/>
    <mergeCell ref="I851:I862"/>
    <mergeCell ref="J851:J862"/>
    <mergeCell ref="K851:K862"/>
    <mergeCell ref="L851:L852"/>
    <mergeCell ref="M851:M852"/>
    <mergeCell ref="M857:M858"/>
    <mergeCell ref="AF847:AF850"/>
    <mergeCell ref="L849:L850"/>
    <mergeCell ref="M849:M850"/>
    <mergeCell ref="AE849:AE850"/>
    <mergeCell ref="A851:A888"/>
    <mergeCell ref="C851:C862"/>
    <mergeCell ref="D851:D862"/>
    <mergeCell ref="E851:E880"/>
    <mergeCell ref="F851:F880"/>
    <mergeCell ref="G851:G862"/>
    <mergeCell ref="X847:X850"/>
    <mergeCell ref="Y847:Y850"/>
    <mergeCell ref="Z847:Z850"/>
    <mergeCell ref="AA847:AA850"/>
    <mergeCell ref="AB847:AB850"/>
    <mergeCell ref="AE847:AE848"/>
    <mergeCell ref="AD845:AD850"/>
    <mergeCell ref="AE845:AE846"/>
    <mergeCell ref="AF845:AF846"/>
    <mergeCell ref="G847:G850"/>
    <mergeCell ref="H847:H850"/>
    <mergeCell ref="I847:I850"/>
    <mergeCell ref="J847:J850"/>
    <mergeCell ref="K847:K850"/>
    <mergeCell ref="L847:L848"/>
    <mergeCell ref="M847:M848"/>
    <mergeCell ref="M845:M846"/>
    <mergeCell ref="X845:X846"/>
    <mergeCell ref="Y845:Y846"/>
    <mergeCell ref="Z845:Z846"/>
    <mergeCell ref="AA845:AA846"/>
    <mergeCell ref="AB845:AB846"/>
    <mergeCell ref="AE841:AE842"/>
    <mergeCell ref="L843:L844"/>
    <mergeCell ref="M843:M844"/>
    <mergeCell ref="AE843:AE844"/>
    <mergeCell ref="G845:G846"/>
    <mergeCell ref="H845:H846"/>
    <mergeCell ref="I845:I846"/>
    <mergeCell ref="J845:J846"/>
    <mergeCell ref="K845:K846"/>
    <mergeCell ref="L845:L846"/>
    <mergeCell ref="AD835:AD844"/>
    <mergeCell ref="AE835:AE836"/>
    <mergeCell ref="AF835:AF844"/>
    <mergeCell ref="L837:L838"/>
    <mergeCell ref="M837:M838"/>
    <mergeCell ref="AE837:AE838"/>
    <mergeCell ref="L839:L840"/>
    <mergeCell ref="M839:M840"/>
    <mergeCell ref="AE839:AE840"/>
    <mergeCell ref="L841:L842"/>
    <mergeCell ref="M835:M836"/>
    <mergeCell ref="X835:X844"/>
    <mergeCell ref="Y835:Y844"/>
    <mergeCell ref="Z835:Z844"/>
    <mergeCell ref="AA835:AA844"/>
    <mergeCell ref="AB835:AB844"/>
    <mergeCell ref="M841:M842"/>
    <mergeCell ref="G835:G844"/>
    <mergeCell ref="H835:H844"/>
    <mergeCell ref="I835:I844"/>
    <mergeCell ref="J835:J844"/>
    <mergeCell ref="K835:K844"/>
    <mergeCell ref="L835:L836"/>
    <mergeCell ref="AF829:AF834"/>
    <mergeCell ref="L831:L832"/>
    <mergeCell ref="M831:M832"/>
    <mergeCell ref="AE831:AE832"/>
    <mergeCell ref="L833:L834"/>
    <mergeCell ref="M833:M834"/>
    <mergeCell ref="AE833:AE834"/>
    <mergeCell ref="X829:X834"/>
    <mergeCell ref="Y829:Y834"/>
    <mergeCell ref="Z829:Z834"/>
    <mergeCell ref="AA829:AA834"/>
    <mergeCell ref="AB829:AB834"/>
    <mergeCell ref="AE829:AE830"/>
    <mergeCell ref="G829:G834"/>
    <mergeCell ref="H829:H834"/>
    <mergeCell ref="I829:I834"/>
    <mergeCell ref="J829:J834"/>
    <mergeCell ref="K829:K834"/>
    <mergeCell ref="L829:L830"/>
    <mergeCell ref="AD823:AD834"/>
    <mergeCell ref="AE823:AE824"/>
    <mergeCell ref="AF823:AF828"/>
    <mergeCell ref="L825:L826"/>
    <mergeCell ref="M825:M826"/>
    <mergeCell ref="AE825:AE826"/>
    <mergeCell ref="L827:L828"/>
    <mergeCell ref="M827:M828"/>
    <mergeCell ref="AE827:AE828"/>
    <mergeCell ref="M829:M830"/>
    <mergeCell ref="M823:M824"/>
    <mergeCell ref="X823:X828"/>
    <mergeCell ref="Y823:Y828"/>
    <mergeCell ref="Z823:Z828"/>
    <mergeCell ref="AA823:AA828"/>
    <mergeCell ref="AB823:AB828"/>
    <mergeCell ref="G823:G828"/>
    <mergeCell ref="H823:H828"/>
    <mergeCell ref="I823:I828"/>
    <mergeCell ref="J823:J828"/>
    <mergeCell ref="K823:K828"/>
    <mergeCell ref="L823:L824"/>
    <mergeCell ref="AF815:AF822"/>
    <mergeCell ref="L817:L818"/>
    <mergeCell ref="M817:M818"/>
    <mergeCell ref="AE817:AE818"/>
    <mergeCell ref="L819:L820"/>
    <mergeCell ref="M819:M820"/>
    <mergeCell ref="AE819:AE820"/>
    <mergeCell ref="L821:L822"/>
    <mergeCell ref="M821:M822"/>
    <mergeCell ref="AE821:AE822"/>
    <mergeCell ref="M815:M816"/>
    <mergeCell ref="X815:X822"/>
    <mergeCell ref="Y815:Y822"/>
    <mergeCell ref="Z815:Z822"/>
    <mergeCell ref="AA815:AA822"/>
    <mergeCell ref="AB815:AB822"/>
    <mergeCell ref="G815:G822"/>
    <mergeCell ref="H815:H822"/>
    <mergeCell ref="I815:I822"/>
    <mergeCell ref="J815:J822"/>
    <mergeCell ref="K815:K822"/>
    <mergeCell ref="L815:L816"/>
    <mergeCell ref="AA809:AA814"/>
    <mergeCell ref="AB809:AB814"/>
    <mergeCell ref="AD809:AD814"/>
    <mergeCell ref="AE809:AE810"/>
    <mergeCell ref="AF809:AF814"/>
    <mergeCell ref="AG809:AG850"/>
    <mergeCell ref="AE811:AE812"/>
    <mergeCell ref="AE813:AE814"/>
    <mergeCell ref="AD815:AD822"/>
    <mergeCell ref="AE815:AE816"/>
    <mergeCell ref="K809:K814"/>
    <mergeCell ref="L809:L810"/>
    <mergeCell ref="M809:M810"/>
    <mergeCell ref="X809:X814"/>
    <mergeCell ref="Y809:Y814"/>
    <mergeCell ref="Z809:Z814"/>
    <mergeCell ref="L811:L812"/>
    <mergeCell ref="M811:M812"/>
    <mergeCell ref="L813:L814"/>
    <mergeCell ref="M813:M814"/>
    <mergeCell ref="AE807:AE808"/>
    <mergeCell ref="A809:A850"/>
    <mergeCell ref="C809:C850"/>
    <mergeCell ref="D809:D850"/>
    <mergeCell ref="E809:E850"/>
    <mergeCell ref="F809:F850"/>
    <mergeCell ref="G809:G814"/>
    <mergeCell ref="H809:H814"/>
    <mergeCell ref="I809:I814"/>
    <mergeCell ref="J809:J814"/>
    <mergeCell ref="AB801:AB808"/>
    <mergeCell ref="AE801:AE802"/>
    <mergeCell ref="AF801:AF808"/>
    <mergeCell ref="AG801:AG808"/>
    <mergeCell ref="L803:L804"/>
    <mergeCell ref="M803:M804"/>
    <mergeCell ref="AE803:AE804"/>
    <mergeCell ref="L805:L806"/>
    <mergeCell ref="M805:M806"/>
    <mergeCell ref="AE805:AE806"/>
    <mergeCell ref="L801:L802"/>
    <mergeCell ref="M801:M802"/>
    <mergeCell ref="X801:X808"/>
    <mergeCell ref="Y801:Y808"/>
    <mergeCell ref="Z801:Z808"/>
    <mergeCell ref="AA801:AA808"/>
    <mergeCell ref="L807:L808"/>
    <mergeCell ref="M807:M808"/>
    <mergeCell ref="AE799:AE800"/>
    <mergeCell ref="C801:C808"/>
    <mergeCell ref="D801:D808"/>
    <mergeCell ref="E801:E808"/>
    <mergeCell ref="F801:F808"/>
    <mergeCell ref="G801:G808"/>
    <mergeCell ref="H801:H808"/>
    <mergeCell ref="I801:I808"/>
    <mergeCell ref="J801:J808"/>
    <mergeCell ref="K801:K808"/>
    <mergeCell ref="AE793:AE794"/>
    <mergeCell ref="AF793:AF800"/>
    <mergeCell ref="AG793:AG800"/>
    <mergeCell ref="L795:L796"/>
    <mergeCell ref="M795:M796"/>
    <mergeCell ref="AE795:AE796"/>
    <mergeCell ref="L797:L798"/>
    <mergeCell ref="M797:M798"/>
    <mergeCell ref="AE797:AE798"/>
    <mergeCell ref="L799:L800"/>
    <mergeCell ref="K793:K800"/>
    <mergeCell ref="L793:L794"/>
    <mergeCell ref="M793:M794"/>
    <mergeCell ref="X793:X800"/>
    <mergeCell ref="Y793:Y800"/>
    <mergeCell ref="Z793:Z800"/>
    <mergeCell ref="M799:M800"/>
    <mergeCell ref="L791:L792"/>
    <mergeCell ref="M791:M792"/>
    <mergeCell ref="AE791:AE792"/>
    <mergeCell ref="C793:C800"/>
    <mergeCell ref="D793:D800"/>
    <mergeCell ref="E793:E800"/>
    <mergeCell ref="G793:G800"/>
    <mergeCell ref="H793:H800"/>
    <mergeCell ref="I793:I800"/>
    <mergeCell ref="J793:J800"/>
    <mergeCell ref="AF781:AF792"/>
    <mergeCell ref="AG781:AG792"/>
    <mergeCell ref="AH781:AH930"/>
    <mergeCell ref="AI781:AI930"/>
    <mergeCell ref="L783:L784"/>
    <mergeCell ref="M783:M784"/>
    <mergeCell ref="AE783:AE784"/>
    <mergeCell ref="L785:L786"/>
    <mergeCell ref="M785:M786"/>
    <mergeCell ref="AE785:AE786"/>
    <mergeCell ref="Z781:Z792"/>
    <mergeCell ref="AA781:AA792"/>
    <mergeCell ref="AB781:AB792"/>
    <mergeCell ref="AC781:AC930"/>
    <mergeCell ref="AD781:AD808"/>
    <mergeCell ref="AE781:AE782"/>
    <mergeCell ref="AE787:AE788"/>
    <mergeCell ref="AE789:AE790"/>
    <mergeCell ref="AA793:AA800"/>
    <mergeCell ref="AB793:AB800"/>
    <mergeCell ref="J781:J792"/>
    <mergeCell ref="K781:K792"/>
    <mergeCell ref="L781:L782"/>
    <mergeCell ref="M781:M782"/>
    <mergeCell ref="X781:X792"/>
    <mergeCell ref="Y781:Y792"/>
    <mergeCell ref="L787:L788"/>
    <mergeCell ref="M787:M788"/>
    <mergeCell ref="L789:L790"/>
    <mergeCell ref="M789:M790"/>
    <mergeCell ref="AF779:AF780"/>
    <mergeCell ref="A781:A808"/>
    <mergeCell ref="B781:B930"/>
    <mergeCell ref="C781:C792"/>
    <mergeCell ref="D781:D792"/>
    <mergeCell ref="E781:E792"/>
    <mergeCell ref="F781:F800"/>
    <mergeCell ref="G781:G792"/>
    <mergeCell ref="H781:H792"/>
    <mergeCell ref="I781:I792"/>
    <mergeCell ref="Y779:Y780"/>
    <mergeCell ref="Z779:Z780"/>
    <mergeCell ref="AA779:AA780"/>
    <mergeCell ref="AB779:AB780"/>
    <mergeCell ref="AD779:AD780"/>
    <mergeCell ref="AE779:AE780"/>
    <mergeCell ref="H779:H780"/>
    <mergeCell ref="I779:I780"/>
    <mergeCell ref="J779:J780"/>
    <mergeCell ref="K779:K780"/>
    <mergeCell ref="L779:L780"/>
    <mergeCell ref="M779:M780"/>
    <mergeCell ref="A779:A780"/>
    <mergeCell ref="C779:C780"/>
    <mergeCell ref="D779:D780"/>
    <mergeCell ref="E779:E780"/>
    <mergeCell ref="F779:F780"/>
    <mergeCell ref="G779:G780"/>
    <mergeCell ref="AE773:AE774"/>
    <mergeCell ref="AF773:AF778"/>
    <mergeCell ref="AG773:AG780"/>
    <mergeCell ref="L775:L776"/>
    <mergeCell ref="M775:M776"/>
    <mergeCell ref="AE775:AE776"/>
    <mergeCell ref="L777:L778"/>
    <mergeCell ref="M777:M778"/>
    <mergeCell ref="AE777:AE778"/>
    <mergeCell ref="X779:X780"/>
    <mergeCell ref="X773:X778"/>
    <mergeCell ref="Y773:Y778"/>
    <mergeCell ref="Z773:Z778"/>
    <mergeCell ref="AA773:AA778"/>
    <mergeCell ref="AB773:AB778"/>
    <mergeCell ref="AD773:AD778"/>
    <mergeCell ref="H773:H778"/>
    <mergeCell ref="I773:I778"/>
    <mergeCell ref="J773:J778"/>
    <mergeCell ref="K773:K778"/>
    <mergeCell ref="L773:L774"/>
    <mergeCell ref="M773:M774"/>
    <mergeCell ref="AG769:AG772"/>
    <mergeCell ref="L771:L772"/>
    <mergeCell ref="M771:M772"/>
    <mergeCell ref="AE771:AE772"/>
    <mergeCell ref="A773:A778"/>
    <mergeCell ref="C773:C778"/>
    <mergeCell ref="D773:D778"/>
    <mergeCell ref="E773:E778"/>
    <mergeCell ref="F773:F778"/>
    <mergeCell ref="G773:G778"/>
    <mergeCell ref="Y769:Y772"/>
    <mergeCell ref="Z769:Z772"/>
    <mergeCell ref="AA769:AA772"/>
    <mergeCell ref="AB769:AB772"/>
    <mergeCell ref="AE769:AE770"/>
    <mergeCell ref="AF769:AF772"/>
    <mergeCell ref="I769:I772"/>
    <mergeCell ref="J769:J772"/>
    <mergeCell ref="K769:K772"/>
    <mergeCell ref="L769:L770"/>
    <mergeCell ref="M769:M770"/>
    <mergeCell ref="X769:X772"/>
    <mergeCell ref="C769:C772"/>
    <mergeCell ref="D769:D772"/>
    <mergeCell ref="E769:E772"/>
    <mergeCell ref="F769:F772"/>
    <mergeCell ref="G769:G772"/>
    <mergeCell ref="H769:H772"/>
    <mergeCell ref="AG761:AG768"/>
    <mergeCell ref="L763:L764"/>
    <mergeCell ref="M763:M764"/>
    <mergeCell ref="AE763:AE764"/>
    <mergeCell ref="L765:L766"/>
    <mergeCell ref="M765:M766"/>
    <mergeCell ref="AE765:AE766"/>
    <mergeCell ref="L767:L768"/>
    <mergeCell ref="M767:M768"/>
    <mergeCell ref="AE767:AE768"/>
    <mergeCell ref="Y761:Y768"/>
    <mergeCell ref="Z761:Z768"/>
    <mergeCell ref="AA761:AA768"/>
    <mergeCell ref="AB761:AB768"/>
    <mergeCell ref="AE761:AE762"/>
    <mergeCell ref="AF761:AF768"/>
    <mergeCell ref="I761:I768"/>
    <mergeCell ref="J761:J768"/>
    <mergeCell ref="K761:K768"/>
    <mergeCell ref="L761:L762"/>
    <mergeCell ref="M761:M762"/>
    <mergeCell ref="X761:X768"/>
    <mergeCell ref="C761:C768"/>
    <mergeCell ref="D761:D768"/>
    <mergeCell ref="E761:E768"/>
    <mergeCell ref="F761:F768"/>
    <mergeCell ref="G761:G768"/>
    <mergeCell ref="H761:H768"/>
    <mergeCell ref="AE755:AE756"/>
    <mergeCell ref="AF755:AF760"/>
    <mergeCell ref="L757:L758"/>
    <mergeCell ref="M757:M758"/>
    <mergeCell ref="AE757:AE758"/>
    <mergeCell ref="L759:L760"/>
    <mergeCell ref="M759:M760"/>
    <mergeCell ref="AE759:AE760"/>
    <mergeCell ref="M755:M756"/>
    <mergeCell ref="X755:X760"/>
    <mergeCell ref="Y755:Y760"/>
    <mergeCell ref="Z755:Z760"/>
    <mergeCell ref="AA755:AA760"/>
    <mergeCell ref="AB755:AB760"/>
    <mergeCell ref="AF751:AF754"/>
    <mergeCell ref="L753:L754"/>
    <mergeCell ref="M753:M754"/>
    <mergeCell ref="AE753:AE754"/>
    <mergeCell ref="G755:G760"/>
    <mergeCell ref="H755:H760"/>
    <mergeCell ref="I755:I760"/>
    <mergeCell ref="J755:J760"/>
    <mergeCell ref="K755:K760"/>
    <mergeCell ref="L755:L756"/>
    <mergeCell ref="M751:M752"/>
    <mergeCell ref="X751:X754"/>
    <mergeCell ref="Y751:Y754"/>
    <mergeCell ref="Z751:Z754"/>
    <mergeCell ref="AA751:AA754"/>
    <mergeCell ref="AB751:AB754"/>
    <mergeCell ref="G751:G754"/>
    <mergeCell ref="H751:H754"/>
    <mergeCell ref="I751:I754"/>
    <mergeCell ref="J751:J754"/>
    <mergeCell ref="K751:K754"/>
    <mergeCell ref="L751:L752"/>
    <mergeCell ref="AF741:AF750"/>
    <mergeCell ref="L743:L744"/>
    <mergeCell ref="M743:M744"/>
    <mergeCell ref="AE743:AE744"/>
    <mergeCell ref="L745:L746"/>
    <mergeCell ref="M745:M746"/>
    <mergeCell ref="AE745:AE746"/>
    <mergeCell ref="L747:L748"/>
    <mergeCell ref="M747:M748"/>
    <mergeCell ref="AE747:AE748"/>
    <mergeCell ref="M741:M742"/>
    <mergeCell ref="X741:X750"/>
    <mergeCell ref="Y741:Y750"/>
    <mergeCell ref="Z741:Z750"/>
    <mergeCell ref="AA741:AA750"/>
    <mergeCell ref="AB741:AB750"/>
    <mergeCell ref="M749:M750"/>
    <mergeCell ref="G741:G750"/>
    <mergeCell ref="H741:H750"/>
    <mergeCell ref="I741:I750"/>
    <mergeCell ref="J741:J750"/>
    <mergeCell ref="K741:K750"/>
    <mergeCell ref="L741:L742"/>
    <mergeCell ref="L749:L750"/>
    <mergeCell ref="AF733:AF740"/>
    <mergeCell ref="AG733:AG760"/>
    <mergeCell ref="L735:L736"/>
    <mergeCell ref="M735:M736"/>
    <mergeCell ref="AE735:AE736"/>
    <mergeCell ref="L737:L738"/>
    <mergeCell ref="M737:M738"/>
    <mergeCell ref="AE737:AE738"/>
    <mergeCell ref="L739:L740"/>
    <mergeCell ref="M739:M740"/>
    <mergeCell ref="Y733:Y740"/>
    <mergeCell ref="Z733:Z740"/>
    <mergeCell ref="AA733:AA740"/>
    <mergeCell ref="AB733:AB740"/>
    <mergeCell ref="AD733:AD772"/>
    <mergeCell ref="AE733:AE734"/>
    <mergeCell ref="AE739:AE740"/>
    <mergeCell ref="AE741:AE742"/>
    <mergeCell ref="AE749:AE750"/>
    <mergeCell ref="AE751:AE752"/>
    <mergeCell ref="I733:I740"/>
    <mergeCell ref="J733:J740"/>
    <mergeCell ref="K733:K740"/>
    <mergeCell ref="L733:L734"/>
    <mergeCell ref="M733:M734"/>
    <mergeCell ref="X733:X740"/>
    <mergeCell ref="AG729:AG732"/>
    <mergeCell ref="L731:L732"/>
    <mergeCell ref="M731:M732"/>
    <mergeCell ref="AE731:AE732"/>
    <mergeCell ref="C733:C760"/>
    <mergeCell ref="D733:D760"/>
    <mergeCell ref="E733:E760"/>
    <mergeCell ref="F733:F760"/>
    <mergeCell ref="G733:G740"/>
    <mergeCell ref="H733:H740"/>
    <mergeCell ref="Y729:Y732"/>
    <mergeCell ref="Z729:Z732"/>
    <mergeCell ref="AA729:AA732"/>
    <mergeCell ref="AB729:AB732"/>
    <mergeCell ref="AE729:AE730"/>
    <mergeCell ref="AF729:AF732"/>
    <mergeCell ref="I729:I732"/>
    <mergeCell ref="J729:J732"/>
    <mergeCell ref="K729:K732"/>
    <mergeCell ref="L729:L730"/>
    <mergeCell ref="M729:M730"/>
    <mergeCell ref="X729:X732"/>
    <mergeCell ref="C729:C732"/>
    <mergeCell ref="D729:D732"/>
    <mergeCell ref="E729:E732"/>
    <mergeCell ref="F729:F732"/>
    <mergeCell ref="G729:G732"/>
    <mergeCell ref="H729:H732"/>
    <mergeCell ref="AG721:AG728"/>
    <mergeCell ref="L723:L724"/>
    <mergeCell ref="M723:M724"/>
    <mergeCell ref="AE723:AE724"/>
    <mergeCell ref="L725:L726"/>
    <mergeCell ref="M725:M726"/>
    <mergeCell ref="AE725:AE726"/>
    <mergeCell ref="L727:L728"/>
    <mergeCell ref="M727:M728"/>
    <mergeCell ref="AE727:AE728"/>
    <mergeCell ref="Y721:Y728"/>
    <mergeCell ref="Z721:Z728"/>
    <mergeCell ref="AA721:AA728"/>
    <mergeCell ref="AB721:AB728"/>
    <mergeCell ref="AE721:AE722"/>
    <mergeCell ref="AF721:AF728"/>
    <mergeCell ref="I721:I728"/>
    <mergeCell ref="J721:J728"/>
    <mergeCell ref="K721:K728"/>
    <mergeCell ref="L721:L722"/>
    <mergeCell ref="M721:M722"/>
    <mergeCell ref="X721:X728"/>
    <mergeCell ref="C721:C728"/>
    <mergeCell ref="D721:D728"/>
    <mergeCell ref="E721:E728"/>
    <mergeCell ref="F721:F728"/>
    <mergeCell ref="G721:G728"/>
    <mergeCell ref="H721:H728"/>
    <mergeCell ref="AB715:AB720"/>
    <mergeCell ref="AE715:AE716"/>
    <mergeCell ref="AF715:AF720"/>
    <mergeCell ref="AG715:AG720"/>
    <mergeCell ref="L717:L718"/>
    <mergeCell ref="M717:M718"/>
    <mergeCell ref="AE717:AE718"/>
    <mergeCell ref="L719:L720"/>
    <mergeCell ref="M719:M720"/>
    <mergeCell ref="AE719:AE720"/>
    <mergeCell ref="L715:L716"/>
    <mergeCell ref="M715:M716"/>
    <mergeCell ref="X715:X720"/>
    <mergeCell ref="Y715:Y720"/>
    <mergeCell ref="Z715:Z720"/>
    <mergeCell ref="AA715:AA720"/>
    <mergeCell ref="AE713:AE714"/>
    <mergeCell ref="C715:C720"/>
    <mergeCell ref="D715:D720"/>
    <mergeCell ref="E715:E720"/>
    <mergeCell ref="F715:F720"/>
    <mergeCell ref="G715:G720"/>
    <mergeCell ref="H715:H720"/>
    <mergeCell ref="I715:I720"/>
    <mergeCell ref="J715:J720"/>
    <mergeCell ref="K715:K720"/>
    <mergeCell ref="AB707:AB714"/>
    <mergeCell ref="AE707:AE708"/>
    <mergeCell ref="AF707:AF714"/>
    <mergeCell ref="AG707:AG714"/>
    <mergeCell ref="L709:L710"/>
    <mergeCell ref="M709:M710"/>
    <mergeCell ref="AE709:AE710"/>
    <mergeCell ref="L711:L712"/>
    <mergeCell ref="M711:M712"/>
    <mergeCell ref="AE711:AE712"/>
    <mergeCell ref="I707:I714"/>
    <mergeCell ref="J707:J714"/>
    <mergeCell ref="K707:K714"/>
    <mergeCell ref="L707:L708"/>
    <mergeCell ref="M707:M708"/>
    <mergeCell ref="X707:X714"/>
    <mergeCell ref="L713:L714"/>
    <mergeCell ref="M713:M714"/>
    <mergeCell ref="C707:C714"/>
    <mergeCell ref="D707:D714"/>
    <mergeCell ref="E707:E714"/>
    <mergeCell ref="F707:F714"/>
    <mergeCell ref="G707:G714"/>
    <mergeCell ref="H707:H714"/>
    <mergeCell ref="AF699:AF706"/>
    <mergeCell ref="AG699:AG706"/>
    <mergeCell ref="L701:L702"/>
    <mergeCell ref="M701:M702"/>
    <mergeCell ref="AE701:AE702"/>
    <mergeCell ref="L703:L704"/>
    <mergeCell ref="M703:M704"/>
    <mergeCell ref="AE703:AE704"/>
    <mergeCell ref="L705:L706"/>
    <mergeCell ref="M705:M706"/>
    <mergeCell ref="Y699:Y706"/>
    <mergeCell ref="Z699:Z706"/>
    <mergeCell ref="AA699:AA706"/>
    <mergeCell ref="AB699:AB706"/>
    <mergeCell ref="AD699:AD732"/>
    <mergeCell ref="AE699:AE700"/>
    <mergeCell ref="AE705:AE706"/>
    <mergeCell ref="Y707:Y714"/>
    <mergeCell ref="Z707:Z714"/>
    <mergeCell ref="AA707:AA714"/>
    <mergeCell ref="I699:I706"/>
    <mergeCell ref="J699:J706"/>
    <mergeCell ref="K699:K706"/>
    <mergeCell ref="L699:L700"/>
    <mergeCell ref="M699:M700"/>
    <mergeCell ref="X699:X706"/>
    <mergeCell ref="C699:C706"/>
    <mergeCell ref="D699:D706"/>
    <mergeCell ref="E699:E706"/>
    <mergeCell ref="F699:F706"/>
    <mergeCell ref="G699:G706"/>
    <mergeCell ref="H699:H706"/>
    <mergeCell ref="AF691:AF698"/>
    <mergeCell ref="AG691:AG698"/>
    <mergeCell ref="L693:L694"/>
    <mergeCell ref="M693:M694"/>
    <mergeCell ref="AE693:AE694"/>
    <mergeCell ref="L695:L696"/>
    <mergeCell ref="M695:M696"/>
    <mergeCell ref="AE695:AE696"/>
    <mergeCell ref="L697:L698"/>
    <mergeCell ref="M697:M698"/>
    <mergeCell ref="Y691:Y698"/>
    <mergeCell ref="Z691:Z698"/>
    <mergeCell ref="AA691:AA698"/>
    <mergeCell ref="AB691:AB698"/>
    <mergeCell ref="AD691:AD698"/>
    <mergeCell ref="AE691:AE692"/>
    <mergeCell ref="AE697:AE698"/>
    <mergeCell ref="I691:I698"/>
    <mergeCell ref="J691:J698"/>
    <mergeCell ref="K691:K698"/>
    <mergeCell ref="L691:L692"/>
    <mergeCell ref="M691:M692"/>
    <mergeCell ref="X691:X698"/>
    <mergeCell ref="C691:C698"/>
    <mergeCell ref="D691:D698"/>
    <mergeCell ref="E691:E698"/>
    <mergeCell ref="F691:F698"/>
    <mergeCell ref="G691:G698"/>
    <mergeCell ref="H691:H698"/>
    <mergeCell ref="AF685:AF690"/>
    <mergeCell ref="AG685:AG690"/>
    <mergeCell ref="L687:L688"/>
    <mergeCell ref="M687:M688"/>
    <mergeCell ref="AE687:AE688"/>
    <mergeCell ref="L689:L690"/>
    <mergeCell ref="M689:M690"/>
    <mergeCell ref="AE689:AE690"/>
    <mergeCell ref="Y685:Y690"/>
    <mergeCell ref="Z685:Z690"/>
    <mergeCell ref="AA685:AA690"/>
    <mergeCell ref="AB685:AB690"/>
    <mergeCell ref="AD685:AD690"/>
    <mergeCell ref="AE685:AE686"/>
    <mergeCell ref="I685:I690"/>
    <mergeCell ref="J685:J690"/>
    <mergeCell ref="K685:K690"/>
    <mergeCell ref="L685:L686"/>
    <mergeCell ref="M685:M686"/>
    <mergeCell ref="X685:X690"/>
    <mergeCell ref="C685:C690"/>
    <mergeCell ref="D685:D690"/>
    <mergeCell ref="E685:E690"/>
    <mergeCell ref="F685:F690"/>
    <mergeCell ref="G685:G690"/>
    <mergeCell ref="H685:H690"/>
    <mergeCell ref="L681:L682"/>
    <mergeCell ref="M681:M682"/>
    <mergeCell ref="AE681:AE682"/>
    <mergeCell ref="L683:L684"/>
    <mergeCell ref="M683:M684"/>
    <mergeCell ref="AE683:AE684"/>
    <mergeCell ref="AF669:AF684"/>
    <mergeCell ref="AG669:AG684"/>
    <mergeCell ref="L671:L672"/>
    <mergeCell ref="M671:M672"/>
    <mergeCell ref="AE671:AE672"/>
    <mergeCell ref="L673:L674"/>
    <mergeCell ref="M673:M674"/>
    <mergeCell ref="AE673:AE674"/>
    <mergeCell ref="L675:L676"/>
    <mergeCell ref="M675:M676"/>
    <mergeCell ref="Y669:Y684"/>
    <mergeCell ref="Z669:Z684"/>
    <mergeCell ref="AA669:AA684"/>
    <mergeCell ref="AB669:AB684"/>
    <mergeCell ref="AD669:AD684"/>
    <mergeCell ref="AE669:AE670"/>
    <mergeCell ref="AE675:AE676"/>
    <mergeCell ref="AE677:AE678"/>
    <mergeCell ref="AE679:AE680"/>
    <mergeCell ref="I669:I684"/>
    <mergeCell ref="J669:J684"/>
    <mergeCell ref="K669:K684"/>
    <mergeCell ref="L669:L670"/>
    <mergeCell ref="M669:M670"/>
    <mergeCell ref="X669:X684"/>
    <mergeCell ref="L677:L678"/>
    <mergeCell ref="M677:M678"/>
    <mergeCell ref="L679:L680"/>
    <mergeCell ref="M679:M680"/>
    <mergeCell ref="C669:C684"/>
    <mergeCell ref="D669:D684"/>
    <mergeCell ref="E669:E684"/>
    <mergeCell ref="F669:F684"/>
    <mergeCell ref="G669:G684"/>
    <mergeCell ref="H669:H684"/>
    <mergeCell ref="Y665:Y668"/>
    <mergeCell ref="Z665:Z668"/>
    <mergeCell ref="AA665:AA668"/>
    <mergeCell ref="AB665:AB668"/>
    <mergeCell ref="AE665:AE666"/>
    <mergeCell ref="AF665:AF668"/>
    <mergeCell ref="AE667:AE668"/>
    <mergeCell ref="I665:I668"/>
    <mergeCell ref="J665:J668"/>
    <mergeCell ref="K665:K668"/>
    <mergeCell ref="L665:L666"/>
    <mergeCell ref="M665:M666"/>
    <mergeCell ref="X665:X668"/>
    <mergeCell ref="L667:L668"/>
    <mergeCell ref="M667:M668"/>
    <mergeCell ref="AG657:AG668"/>
    <mergeCell ref="L659:L660"/>
    <mergeCell ref="M659:M660"/>
    <mergeCell ref="AE659:AE660"/>
    <mergeCell ref="L661:L662"/>
    <mergeCell ref="M661:M662"/>
    <mergeCell ref="AE661:AE662"/>
    <mergeCell ref="L663:L664"/>
    <mergeCell ref="M663:M664"/>
    <mergeCell ref="AE663:AE664"/>
    <mergeCell ref="Y657:Y664"/>
    <mergeCell ref="Z657:Z664"/>
    <mergeCell ref="AA657:AA664"/>
    <mergeCell ref="AB657:AB664"/>
    <mergeCell ref="AE657:AE658"/>
    <mergeCell ref="AF657:AF664"/>
    <mergeCell ref="I657:I664"/>
    <mergeCell ref="J657:J664"/>
    <mergeCell ref="K657:K664"/>
    <mergeCell ref="L657:L658"/>
    <mergeCell ref="M657:M658"/>
    <mergeCell ref="X657:X664"/>
    <mergeCell ref="C657:C668"/>
    <mergeCell ref="D657:D668"/>
    <mergeCell ref="E657:E668"/>
    <mergeCell ref="F657:F668"/>
    <mergeCell ref="G657:G664"/>
    <mergeCell ref="H657:H664"/>
    <mergeCell ref="G665:G668"/>
    <mergeCell ref="H665:H668"/>
    <mergeCell ref="AG649:AG656"/>
    <mergeCell ref="L651:L652"/>
    <mergeCell ref="M651:M652"/>
    <mergeCell ref="AE651:AE652"/>
    <mergeCell ref="L653:L654"/>
    <mergeCell ref="M653:M654"/>
    <mergeCell ref="AE653:AE654"/>
    <mergeCell ref="L655:L656"/>
    <mergeCell ref="M655:M656"/>
    <mergeCell ref="AE655:AE656"/>
    <mergeCell ref="Y649:Y656"/>
    <mergeCell ref="Z649:Z656"/>
    <mergeCell ref="AA649:AA656"/>
    <mergeCell ref="AB649:AB656"/>
    <mergeCell ref="AE649:AE650"/>
    <mergeCell ref="AF649:AF656"/>
    <mergeCell ref="I649:I656"/>
    <mergeCell ref="J649:J656"/>
    <mergeCell ref="K649:K656"/>
    <mergeCell ref="L649:L650"/>
    <mergeCell ref="M649:M650"/>
    <mergeCell ref="X649:X656"/>
    <mergeCell ref="AG645:AG648"/>
    <mergeCell ref="L647:L648"/>
    <mergeCell ref="M647:M648"/>
    <mergeCell ref="AE647:AE648"/>
    <mergeCell ref="C649:C656"/>
    <mergeCell ref="D649:D656"/>
    <mergeCell ref="E649:E656"/>
    <mergeCell ref="F649:F656"/>
    <mergeCell ref="G649:G656"/>
    <mergeCell ref="H649:H656"/>
    <mergeCell ref="Y645:Y648"/>
    <mergeCell ref="Z645:Z648"/>
    <mergeCell ref="AA645:AA648"/>
    <mergeCell ref="AB645:AB648"/>
    <mergeCell ref="AE645:AE646"/>
    <mergeCell ref="AF645:AF648"/>
    <mergeCell ref="I645:I648"/>
    <mergeCell ref="J645:J648"/>
    <mergeCell ref="K645:K648"/>
    <mergeCell ref="L645:L646"/>
    <mergeCell ref="M645:M646"/>
    <mergeCell ref="X645:X648"/>
    <mergeCell ref="C645:C648"/>
    <mergeCell ref="D645:D648"/>
    <mergeCell ref="E645:E648"/>
    <mergeCell ref="F645:F648"/>
    <mergeCell ref="G645:G648"/>
    <mergeCell ref="H645:H648"/>
    <mergeCell ref="AG637:AG644"/>
    <mergeCell ref="L639:L640"/>
    <mergeCell ref="M639:M640"/>
    <mergeCell ref="AE639:AE640"/>
    <mergeCell ref="L641:L642"/>
    <mergeCell ref="M641:M642"/>
    <mergeCell ref="AE641:AE642"/>
    <mergeCell ref="L643:L644"/>
    <mergeCell ref="M643:M644"/>
    <mergeCell ref="AE643:AE644"/>
    <mergeCell ref="Y637:Y644"/>
    <mergeCell ref="Z637:Z644"/>
    <mergeCell ref="AA637:AA644"/>
    <mergeCell ref="AB637:AB644"/>
    <mergeCell ref="AE637:AE638"/>
    <mergeCell ref="AF637:AF644"/>
    <mergeCell ref="I637:I644"/>
    <mergeCell ref="J637:J644"/>
    <mergeCell ref="K637:K644"/>
    <mergeCell ref="L637:L638"/>
    <mergeCell ref="M637:M638"/>
    <mergeCell ref="X637:X644"/>
    <mergeCell ref="C637:C644"/>
    <mergeCell ref="D637:D644"/>
    <mergeCell ref="E637:E644"/>
    <mergeCell ref="F637:F644"/>
    <mergeCell ref="G637:G644"/>
    <mergeCell ref="H637:H644"/>
    <mergeCell ref="AG631:AG636"/>
    <mergeCell ref="L633:L634"/>
    <mergeCell ref="M633:M634"/>
    <mergeCell ref="AE633:AE634"/>
    <mergeCell ref="L635:L636"/>
    <mergeCell ref="M635:M636"/>
    <mergeCell ref="AE635:AE636"/>
    <mergeCell ref="Y631:Y636"/>
    <mergeCell ref="Z631:Z636"/>
    <mergeCell ref="AA631:AA636"/>
    <mergeCell ref="AB631:AB636"/>
    <mergeCell ref="AE631:AE632"/>
    <mergeCell ref="AF631:AF636"/>
    <mergeCell ref="I631:I636"/>
    <mergeCell ref="J631:J636"/>
    <mergeCell ref="K631:K636"/>
    <mergeCell ref="L631:L632"/>
    <mergeCell ref="M631:M632"/>
    <mergeCell ref="X631:X636"/>
    <mergeCell ref="AG627:AG630"/>
    <mergeCell ref="L629:L630"/>
    <mergeCell ref="M629:M630"/>
    <mergeCell ref="AE629:AE630"/>
    <mergeCell ref="C631:C636"/>
    <mergeCell ref="D631:D636"/>
    <mergeCell ref="E631:E636"/>
    <mergeCell ref="F631:F636"/>
    <mergeCell ref="G631:G636"/>
    <mergeCell ref="H631:H636"/>
    <mergeCell ref="Y627:Y630"/>
    <mergeCell ref="Z627:Z630"/>
    <mergeCell ref="AA627:AA630"/>
    <mergeCell ref="AB627:AB630"/>
    <mergeCell ref="AE627:AE628"/>
    <mergeCell ref="AF627:AF630"/>
    <mergeCell ref="I627:I630"/>
    <mergeCell ref="J627:J630"/>
    <mergeCell ref="K627:K630"/>
    <mergeCell ref="L627:L628"/>
    <mergeCell ref="M627:M628"/>
    <mergeCell ref="X627:X630"/>
    <mergeCell ref="C627:C630"/>
    <mergeCell ref="D627:D630"/>
    <mergeCell ref="E627:E630"/>
    <mergeCell ref="F627:F630"/>
    <mergeCell ref="G627:G630"/>
    <mergeCell ref="H627:H630"/>
    <mergeCell ref="AF619:AF626"/>
    <mergeCell ref="L621:L622"/>
    <mergeCell ref="M621:M622"/>
    <mergeCell ref="AE621:AE622"/>
    <mergeCell ref="L623:L624"/>
    <mergeCell ref="M623:M624"/>
    <mergeCell ref="AE623:AE624"/>
    <mergeCell ref="L625:L626"/>
    <mergeCell ref="M625:M626"/>
    <mergeCell ref="AE625:AE626"/>
    <mergeCell ref="X619:X626"/>
    <mergeCell ref="Y619:Y626"/>
    <mergeCell ref="Z619:Z626"/>
    <mergeCell ref="AA619:AA626"/>
    <mergeCell ref="AB619:AB626"/>
    <mergeCell ref="AE619:AE620"/>
    <mergeCell ref="L617:L618"/>
    <mergeCell ref="M617:M618"/>
    <mergeCell ref="AE617:AE618"/>
    <mergeCell ref="G619:G626"/>
    <mergeCell ref="H619:H626"/>
    <mergeCell ref="I619:I626"/>
    <mergeCell ref="J619:J626"/>
    <mergeCell ref="K619:K626"/>
    <mergeCell ref="L619:L620"/>
    <mergeCell ref="M619:M620"/>
    <mergeCell ref="Y615:Y618"/>
    <mergeCell ref="Z615:Z618"/>
    <mergeCell ref="AA615:AA618"/>
    <mergeCell ref="AB615:AB618"/>
    <mergeCell ref="AE615:AE616"/>
    <mergeCell ref="AF615:AF618"/>
    <mergeCell ref="AE613:AE614"/>
    <mergeCell ref="AF613:AF614"/>
    <mergeCell ref="G615:G618"/>
    <mergeCell ref="H615:H618"/>
    <mergeCell ref="I615:I618"/>
    <mergeCell ref="J615:J618"/>
    <mergeCell ref="K615:K618"/>
    <mergeCell ref="L615:L616"/>
    <mergeCell ref="M615:M616"/>
    <mergeCell ref="X615:X618"/>
    <mergeCell ref="G613:G614"/>
    <mergeCell ref="H613:H614"/>
    <mergeCell ref="I613:I614"/>
    <mergeCell ref="J613:J614"/>
    <mergeCell ref="K613:K614"/>
    <mergeCell ref="L613:L614"/>
    <mergeCell ref="AE609:AE610"/>
    <mergeCell ref="AF609:AF612"/>
    <mergeCell ref="AG609:AG626"/>
    <mergeCell ref="AH609:AH780"/>
    <mergeCell ref="AI609:AI758"/>
    <mergeCell ref="L611:L612"/>
    <mergeCell ref="M611:M612"/>
    <mergeCell ref="AE611:AE612"/>
    <mergeCell ref="M613:M614"/>
    <mergeCell ref="X613:X614"/>
    <mergeCell ref="Y609:Y612"/>
    <mergeCell ref="Z609:Z612"/>
    <mergeCell ref="AA609:AA612"/>
    <mergeCell ref="AB609:AB612"/>
    <mergeCell ref="AC609:AC780"/>
    <mergeCell ref="AD609:AD668"/>
    <mergeCell ref="Y613:Y614"/>
    <mergeCell ref="Z613:Z614"/>
    <mergeCell ref="AA613:AA614"/>
    <mergeCell ref="AB613:AB614"/>
    <mergeCell ref="I609:I612"/>
    <mergeCell ref="J609:J612"/>
    <mergeCell ref="K609:K612"/>
    <mergeCell ref="L609:L610"/>
    <mergeCell ref="M609:M610"/>
    <mergeCell ref="X609:X612"/>
    <mergeCell ref="AF607:AF608"/>
    <mergeCell ref="AG607:AG608"/>
    <mergeCell ref="A609:A772"/>
    <mergeCell ref="B609:B780"/>
    <mergeCell ref="C609:C626"/>
    <mergeCell ref="D609:D626"/>
    <mergeCell ref="E609:E626"/>
    <mergeCell ref="F609:F626"/>
    <mergeCell ref="G609:G612"/>
    <mergeCell ref="H609:H612"/>
    <mergeCell ref="Y607:Y608"/>
    <mergeCell ref="Z607:Z608"/>
    <mergeCell ref="AA607:AA608"/>
    <mergeCell ref="AB607:AB608"/>
    <mergeCell ref="AD607:AD608"/>
    <mergeCell ref="AE607:AE608"/>
    <mergeCell ref="I607:I608"/>
    <mergeCell ref="J607:J608"/>
    <mergeCell ref="K607:K608"/>
    <mergeCell ref="L607:L608"/>
    <mergeCell ref="M607:M608"/>
    <mergeCell ref="X607:X608"/>
    <mergeCell ref="C607:C608"/>
    <mergeCell ref="D607:D608"/>
    <mergeCell ref="E607:E608"/>
    <mergeCell ref="F607:F608"/>
    <mergeCell ref="G607:G608"/>
    <mergeCell ref="H607:H608"/>
    <mergeCell ref="AB601:AB606"/>
    <mergeCell ref="AE601:AE602"/>
    <mergeCell ref="AF601:AF606"/>
    <mergeCell ref="AG601:AG606"/>
    <mergeCell ref="L603:L604"/>
    <mergeCell ref="M603:M604"/>
    <mergeCell ref="AE603:AE604"/>
    <mergeCell ref="L605:L606"/>
    <mergeCell ref="M605:M606"/>
    <mergeCell ref="AE605:AE606"/>
    <mergeCell ref="L601:L602"/>
    <mergeCell ref="M601:M602"/>
    <mergeCell ref="X601:X606"/>
    <mergeCell ref="Y601:Y606"/>
    <mergeCell ref="Z601:Z606"/>
    <mergeCell ref="AA601:AA606"/>
    <mergeCell ref="AE599:AE600"/>
    <mergeCell ref="C601:C606"/>
    <mergeCell ref="D601:D606"/>
    <mergeCell ref="E601:E606"/>
    <mergeCell ref="F601:F606"/>
    <mergeCell ref="G601:G606"/>
    <mergeCell ref="H601:H606"/>
    <mergeCell ref="I601:I606"/>
    <mergeCell ref="J601:J606"/>
    <mergeCell ref="K601:K606"/>
    <mergeCell ref="AB593:AB600"/>
    <mergeCell ref="AE593:AE594"/>
    <mergeCell ref="AF593:AF600"/>
    <mergeCell ref="AG593:AG600"/>
    <mergeCell ref="L595:L596"/>
    <mergeCell ref="M595:M596"/>
    <mergeCell ref="AE595:AE596"/>
    <mergeCell ref="L597:L598"/>
    <mergeCell ref="M597:M598"/>
    <mergeCell ref="AE597:AE598"/>
    <mergeCell ref="L593:L594"/>
    <mergeCell ref="M593:M594"/>
    <mergeCell ref="X593:X600"/>
    <mergeCell ref="Y593:Y600"/>
    <mergeCell ref="Z593:Z600"/>
    <mergeCell ref="AA593:AA600"/>
    <mergeCell ref="L599:L600"/>
    <mergeCell ref="M599:M600"/>
    <mergeCell ref="AE591:AE592"/>
    <mergeCell ref="C593:C600"/>
    <mergeCell ref="D593:D600"/>
    <mergeCell ref="E593:E600"/>
    <mergeCell ref="F593:F600"/>
    <mergeCell ref="G593:G600"/>
    <mergeCell ref="H593:H600"/>
    <mergeCell ref="I593:I600"/>
    <mergeCell ref="J593:J600"/>
    <mergeCell ref="K593:K600"/>
    <mergeCell ref="AD585:AD606"/>
    <mergeCell ref="AE585:AE586"/>
    <mergeCell ref="AF585:AF592"/>
    <mergeCell ref="L587:L588"/>
    <mergeCell ref="M587:M588"/>
    <mergeCell ref="AE587:AE588"/>
    <mergeCell ref="L589:L590"/>
    <mergeCell ref="M589:M590"/>
    <mergeCell ref="AE589:AE590"/>
    <mergeCell ref="L591:L592"/>
    <mergeCell ref="M585:M586"/>
    <mergeCell ref="X585:X592"/>
    <mergeCell ref="Y585:Y592"/>
    <mergeCell ref="Z585:Z592"/>
    <mergeCell ref="AA585:AA592"/>
    <mergeCell ref="AB585:AB592"/>
    <mergeCell ref="M591:M592"/>
    <mergeCell ref="G585:G592"/>
    <mergeCell ref="H585:H592"/>
    <mergeCell ref="I585:I592"/>
    <mergeCell ref="J585:J592"/>
    <mergeCell ref="K585:K592"/>
    <mergeCell ref="L585:L586"/>
    <mergeCell ref="AE579:AE580"/>
    <mergeCell ref="AF579:AF584"/>
    <mergeCell ref="L581:L582"/>
    <mergeCell ref="M581:M582"/>
    <mergeCell ref="AE581:AE582"/>
    <mergeCell ref="L583:L584"/>
    <mergeCell ref="M583:M584"/>
    <mergeCell ref="AE583:AE584"/>
    <mergeCell ref="M579:M580"/>
    <mergeCell ref="X579:X584"/>
    <mergeCell ref="Y579:Y584"/>
    <mergeCell ref="Z579:Z584"/>
    <mergeCell ref="AA579:AA584"/>
    <mergeCell ref="AB579:AB584"/>
    <mergeCell ref="G579:G584"/>
    <mergeCell ref="H579:H584"/>
    <mergeCell ref="I579:I584"/>
    <mergeCell ref="J579:J584"/>
    <mergeCell ref="K579:K584"/>
    <mergeCell ref="L579:L580"/>
    <mergeCell ref="AE573:AE574"/>
    <mergeCell ref="AF573:AF578"/>
    <mergeCell ref="L575:L576"/>
    <mergeCell ref="M575:M576"/>
    <mergeCell ref="AE575:AE576"/>
    <mergeCell ref="L577:L578"/>
    <mergeCell ref="M577:M578"/>
    <mergeCell ref="AE577:AE578"/>
    <mergeCell ref="I573:I578"/>
    <mergeCell ref="J573:J578"/>
    <mergeCell ref="K573:K578"/>
    <mergeCell ref="L573:L574"/>
    <mergeCell ref="M573:M574"/>
    <mergeCell ref="X573:X578"/>
    <mergeCell ref="AF565:AF572"/>
    <mergeCell ref="L567:L568"/>
    <mergeCell ref="M567:M568"/>
    <mergeCell ref="AE567:AE568"/>
    <mergeCell ref="L569:L570"/>
    <mergeCell ref="M569:M570"/>
    <mergeCell ref="AE569:AE570"/>
    <mergeCell ref="L571:L572"/>
    <mergeCell ref="M571:M572"/>
    <mergeCell ref="AE571:AE572"/>
    <mergeCell ref="Y565:Y572"/>
    <mergeCell ref="Z565:Z572"/>
    <mergeCell ref="AA565:AA572"/>
    <mergeCell ref="AB565:AB572"/>
    <mergeCell ref="AD565:AD584"/>
    <mergeCell ref="AE565:AE566"/>
    <mergeCell ref="Y573:Y578"/>
    <mergeCell ref="Z573:Z578"/>
    <mergeCell ref="AA573:AA578"/>
    <mergeCell ref="AB573:AB578"/>
    <mergeCell ref="I565:I572"/>
    <mergeCell ref="J565:J572"/>
    <mergeCell ref="K565:K572"/>
    <mergeCell ref="L565:L566"/>
    <mergeCell ref="M565:M566"/>
    <mergeCell ref="X565:X572"/>
    <mergeCell ref="AG555:AG592"/>
    <mergeCell ref="L557:L558"/>
    <mergeCell ref="M557:M558"/>
    <mergeCell ref="AE557:AE558"/>
    <mergeCell ref="L559:L560"/>
    <mergeCell ref="M559:M560"/>
    <mergeCell ref="AE559:AE560"/>
    <mergeCell ref="L561:L562"/>
    <mergeCell ref="M561:M562"/>
    <mergeCell ref="AE561:AE562"/>
    <mergeCell ref="Y555:Y564"/>
    <mergeCell ref="Z555:Z564"/>
    <mergeCell ref="AA555:AA564"/>
    <mergeCell ref="AB555:AB564"/>
    <mergeCell ref="AE555:AE556"/>
    <mergeCell ref="AF555:AF564"/>
    <mergeCell ref="AE563:AE564"/>
    <mergeCell ref="I555:I564"/>
    <mergeCell ref="J555:J564"/>
    <mergeCell ref="K555:K564"/>
    <mergeCell ref="L555:L556"/>
    <mergeCell ref="M555:M556"/>
    <mergeCell ref="X555:X564"/>
    <mergeCell ref="L563:L564"/>
    <mergeCell ref="M563:M564"/>
    <mergeCell ref="C555:C592"/>
    <mergeCell ref="D555:D591"/>
    <mergeCell ref="E555:E592"/>
    <mergeCell ref="F555:F592"/>
    <mergeCell ref="G555:G564"/>
    <mergeCell ref="H555:H564"/>
    <mergeCell ref="G565:G572"/>
    <mergeCell ref="H565:H572"/>
    <mergeCell ref="G573:G578"/>
    <mergeCell ref="H573:H578"/>
    <mergeCell ref="Y553:Y554"/>
    <mergeCell ref="Z553:Z554"/>
    <mergeCell ref="AA553:AA554"/>
    <mergeCell ref="AB553:AB554"/>
    <mergeCell ref="AE553:AE554"/>
    <mergeCell ref="AF553:AF554"/>
    <mergeCell ref="I553:I554"/>
    <mergeCell ref="J553:J554"/>
    <mergeCell ref="K553:K554"/>
    <mergeCell ref="L553:L554"/>
    <mergeCell ref="M553:M554"/>
    <mergeCell ref="X553:X554"/>
    <mergeCell ref="AB547:AB552"/>
    <mergeCell ref="AE547:AE548"/>
    <mergeCell ref="AF547:AF552"/>
    <mergeCell ref="AG547:AG554"/>
    <mergeCell ref="L549:L550"/>
    <mergeCell ref="M549:M550"/>
    <mergeCell ref="AE549:AE550"/>
    <mergeCell ref="L551:L552"/>
    <mergeCell ref="M551:M552"/>
    <mergeCell ref="AE551:AE552"/>
    <mergeCell ref="I547:I552"/>
    <mergeCell ref="J547:J552"/>
    <mergeCell ref="K547:K552"/>
    <mergeCell ref="L547:L548"/>
    <mergeCell ref="M547:M548"/>
    <mergeCell ref="X547:X552"/>
    <mergeCell ref="C547:C554"/>
    <mergeCell ref="D547:D554"/>
    <mergeCell ref="E547:E554"/>
    <mergeCell ref="F547:F554"/>
    <mergeCell ref="G547:G552"/>
    <mergeCell ref="H547:H552"/>
    <mergeCell ref="G553:G554"/>
    <mergeCell ref="H553:H554"/>
    <mergeCell ref="AE541:AE542"/>
    <mergeCell ref="L543:L544"/>
    <mergeCell ref="M543:M544"/>
    <mergeCell ref="AE543:AE544"/>
    <mergeCell ref="L545:L546"/>
    <mergeCell ref="M545:M546"/>
    <mergeCell ref="AE545:AE546"/>
    <mergeCell ref="AE535:AE536"/>
    <mergeCell ref="AF535:AF546"/>
    <mergeCell ref="L537:L538"/>
    <mergeCell ref="M537:M538"/>
    <mergeCell ref="AE537:AE538"/>
    <mergeCell ref="L539:L540"/>
    <mergeCell ref="M539:M540"/>
    <mergeCell ref="AE539:AE540"/>
    <mergeCell ref="L541:L542"/>
    <mergeCell ref="M541:M542"/>
    <mergeCell ref="M535:M536"/>
    <mergeCell ref="X535:X546"/>
    <mergeCell ref="Y535:Y546"/>
    <mergeCell ref="Z535:Z546"/>
    <mergeCell ref="AA535:AA546"/>
    <mergeCell ref="AB535:AB546"/>
    <mergeCell ref="G535:G546"/>
    <mergeCell ref="H535:H546"/>
    <mergeCell ref="I535:I546"/>
    <mergeCell ref="J535:J546"/>
    <mergeCell ref="K535:K546"/>
    <mergeCell ref="L535:L536"/>
    <mergeCell ref="I531:I534"/>
    <mergeCell ref="J531:J534"/>
    <mergeCell ref="K531:K534"/>
    <mergeCell ref="L531:L532"/>
    <mergeCell ref="M531:M532"/>
    <mergeCell ref="AE531:AE532"/>
    <mergeCell ref="L533:L534"/>
    <mergeCell ref="M533:M534"/>
    <mergeCell ref="AE533:AE534"/>
    <mergeCell ref="AE525:AE526"/>
    <mergeCell ref="AF525:AF534"/>
    <mergeCell ref="L527:L528"/>
    <mergeCell ref="M527:M528"/>
    <mergeCell ref="AE527:AE528"/>
    <mergeCell ref="L529:L530"/>
    <mergeCell ref="M529:M530"/>
    <mergeCell ref="AE529:AE530"/>
    <mergeCell ref="M525:M526"/>
    <mergeCell ref="X525:X534"/>
    <mergeCell ref="Y525:Y534"/>
    <mergeCell ref="Z525:Z534"/>
    <mergeCell ref="AA525:AA534"/>
    <mergeCell ref="AB525:AB534"/>
    <mergeCell ref="AE521:AE522"/>
    <mergeCell ref="L523:L524"/>
    <mergeCell ref="M523:M524"/>
    <mergeCell ref="AE523:AE524"/>
    <mergeCell ref="G525:G534"/>
    <mergeCell ref="H525:H534"/>
    <mergeCell ref="I525:I530"/>
    <mergeCell ref="J525:J530"/>
    <mergeCell ref="K525:K530"/>
    <mergeCell ref="L525:L526"/>
    <mergeCell ref="AE515:AE516"/>
    <mergeCell ref="I517:I524"/>
    <mergeCell ref="J517:J524"/>
    <mergeCell ref="K517:K524"/>
    <mergeCell ref="L517:L518"/>
    <mergeCell ref="M517:M518"/>
    <mergeCell ref="AE517:AE518"/>
    <mergeCell ref="L519:L520"/>
    <mergeCell ref="M519:M520"/>
    <mergeCell ref="AE519:AE520"/>
    <mergeCell ref="AE511:AE512"/>
    <mergeCell ref="AF511:AF524"/>
    <mergeCell ref="AG511:AG546"/>
    <mergeCell ref="AH511:AH608"/>
    <mergeCell ref="AI511:AI608"/>
    <mergeCell ref="L513:L514"/>
    <mergeCell ref="M513:M514"/>
    <mergeCell ref="AE513:AE514"/>
    <mergeCell ref="L515:L516"/>
    <mergeCell ref="M515:M516"/>
    <mergeCell ref="Y511:Y524"/>
    <mergeCell ref="Z511:Z524"/>
    <mergeCell ref="AA511:AA524"/>
    <mergeCell ref="AB511:AB524"/>
    <mergeCell ref="AC511:AC608"/>
    <mergeCell ref="AD511:AD524"/>
    <mergeCell ref="AD525:AD564"/>
    <mergeCell ref="Y547:Y552"/>
    <mergeCell ref="Z547:Z552"/>
    <mergeCell ref="AA547:AA552"/>
    <mergeCell ref="I511:I516"/>
    <mergeCell ref="J511:J516"/>
    <mergeCell ref="K511:K516"/>
    <mergeCell ref="L511:L512"/>
    <mergeCell ref="M511:M512"/>
    <mergeCell ref="X511:X524"/>
    <mergeCell ref="L521:L522"/>
    <mergeCell ref="M521:M522"/>
    <mergeCell ref="AF509:AF510"/>
    <mergeCell ref="AG509:AG510"/>
    <mergeCell ref="A511:A608"/>
    <mergeCell ref="B511:B608"/>
    <mergeCell ref="C511:C546"/>
    <mergeCell ref="D511:D546"/>
    <mergeCell ref="E511:E546"/>
    <mergeCell ref="F511:F546"/>
    <mergeCell ref="G511:G524"/>
    <mergeCell ref="H511:H524"/>
    <mergeCell ref="Y509:Y510"/>
    <mergeCell ref="Z509:Z510"/>
    <mergeCell ref="AA509:AA510"/>
    <mergeCell ref="AB509:AB510"/>
    <mergeCell ref="AD509:AD510"/>
    <mergeCell ref="AE509:AE510"/>
    <mergeCell ref="I509:I510"/>
    <mergeCell ref="J509:J510"/>
    <mergeCell ref="K509:K510"/>
    <mergeCell ref="L509:L510"/>
    <mergeCell ref="M509:M510"/>
    <mergeCell ref="X509:X510"/>
    <mergeCell ref="C509:C510"/>
    <mergeCell ref="D509:D510"/>
    <mergeCell ref="E509:E510"/>
    <mergeCell ref="F509:F510"/>
    <mergeCell ref="G509:G510"/>
    <mergeCell ref="H509:H510"/>
    <mergeCell ref="L505:L506"/>
    <mergeCell ref="M505:M506"/>
    <mergeCell ref="AE505:AE506"/>
    <mergeCell ref="L507:L508"/>
    <mergeCell ref="M507:M508"/>
    <mergeCell ref="AE507:AE508"/>
    <mergeCell ref="L501:L502"/>
    <mergeCell ref="M501:M502"/>
    <mergeCell ref="AE501:AE502"/>
    <mergeCell ref="L503:L504"/>
    <mergeCell ref="M503:M504"/>
    <mergeCell ref="AE503:AE504"/>
    <mergeCell ref="Z499:Z508"/>
    <mergeCell ref="AA499:AA508"/>
    <mergeCell ref="AB499:AB508"/>
    <mergeCell ref="AD499:AD508"/>
    <mergeCell ref="AE499:AE500"/>
    <mergeCell ref="AF499:AF508"/>
    <mergeCell ref="AE497:AE498"/>
    <mergeCell ref="G499:G508"/>
    <mergeCell ref="H499:H508"/>
    <mergeCell ref="I499:I508"/>
    <mergeCell ref="J499:J508"/>
    <mergeCell ref="K499:K508"/>
    <mergeCell ref="L499:L500"/>
    <mergeCell ref="M499:M500"/>
    <mergeCell ref="X499:X508"/>
    <mergeCell ref="Y499:Y508"/>
    <mergeCell ref="AE491:AE492"/>
    <mergeCell ref="AF491:AF498"/>
    <mergeCell ref="L493:L494"/>
    <mergeCell ref="M493:M494"/>
    <mergeCell ref="AE493:AE494"/>
    <mergeCell ref="L495:L496"/>
    <mergeCell ref="M495:M496"/>
    <mergeCell ref="AE495:AE496"/>
    <mergeCell ref="L497:L498"/>
    <mergeCell ref="M497:M498"/>
    <mergeCell ref="X491:X498"/>
    <mergeCell ref="Y491:Y498"/>
    <mergeCell ref="Z491:Z498"/>
    <mergeCell ref="AA491:AA498"/>
    <mergeCell ref="AB491:AB498"/>
    <mergeCell ref="AD491:AD498"/>
    <mergeCell ref="L489:L490"/>
    <mergeCell ref="M489:M490"/>
    <mergeCell ref="AE489:AE490"/>
    <mergeCell ref="G491:G498"/>
    <mergeCell ref="H491:H498"/>
    <mergeCell ref="I491:I498"/>
    <mergeCell ref="J491:J498"/>
    <mergeCell ref="K491:K498"/>
    <mergeCell ref="L491:L492"/>
    <mergeCell ref="M491:M492"/>
    <mergeCell ref="AF481:AF490"/>
    <mergeCell ref="L483:L484"/>
    <mergeCell ref="M483:M484"/>
    <mergeCell ref="AE483:AE484"/>
    <mergeCell ref="L485:L486"/>
    <mergeCell ref="M485:M486"/>
    <mergeCell ref="AE485:AE486"/>
    <mergeCell ref="L487:L488"/>
    <mergeCell ref="M487:M488"/>
    <mergeCell ref="AE487:AE488"/>
    <mergeCell ref="X481:X490"/>
    <mergeCell ref="Y481:Y490"/>
    <mergeCell ref="Z481:Z490"/>
    <mergeCell ref="AA481:AA490"/>
    <mergeCell ref="AB481:AB490"/>
    <mergeCell ref="AE481:AE482"/>
    <mergeCell ref="AE479:AE480"/>
    <mergeCell ref="E481:E508"/>
    <mergeCell ref="F481:F508"/>
    <mergeCell ref="G481:G490"/>
    <mergeCell ref="H481:H490"/>
    <mergeCell ref="I481:I490"/>
    <mergeCell ref="J481:J490"/>
    <mergeCell ref="K481:K490"/>
    <mergeCell ref="L481:L482"/>
    <mergeCell ref="M481:M482"/>
    <mergeCell ref="Z475:Z480"/>
    <mergeCell ref="AA475:AA480"/>
    <mergeCell ref="AB475:AB480"/>
    <mergeCell ref="AE475:AE476"/>
    <mergeCell ref="AF475:AF480"/>
    <mergeCell ref="L477:L478"/>
    <mergeCell ref="M477:M478"/>
    <mergeCell ref="AE477:AE478"/>
    <mergeCell ref="L479:L480"/>
    <mergeCell ref="M479:M480"/>
    <mergeCell ref="AE473:AE474"/>
    <mergeCell ref="G475:G480"/>
    <mergeCell ref="H475:H480"/>
    <mergeCell ref="I475:I480"/>
    <mergeCell ref="J475:J480"/>
    <mergeCell ref="K475:K480"/>
    <mergeCell ref="L475:L476"/>
    <mergeCell ref="M475:M476"/>
    <mergeCell ref="X475:X480"/>
    <mergeCell ref="Y475:Y480"/>
    <mergeCell ref="AB467:AB474"/>
    <mergeCell ref="AE467:AE468"/>
    <mergeCell ref="AF467:AF474"/>
    <mergeCell ref="L469:L470"/>
    <mergeCell ref="M469:M470"/>
    <mergeCell ref="AE469:AE470"/>
    <mergeCell ref="L471:L472"/>
    <mergeCell ref="M471:M472"/>
    <mergeCell ref="AE471:AE472"/>
    <mergeCell ref="L473:L474"/>
    <mergeCell ref="L467:L468"/>
    <mergeCell ref="M467:M468"/>
    <mergeCell ref="X467:X474"/>
    <mergeCell ref="Y467:Y474"/>
    <mergeCell ref="Z467:Z474"/>
    <mergeCell ref="AA467:AA474"/>
    <mergeCell ref="M473:M474"/>
    <mergeCell ref="L465:L466"/>
    <mergeCell ref="M465:M466"/>
    <mergeCell ref="AE465:AE466"/>
    <mergeCell ref="E467:E480"/>
    <mergeCell ref="F467:F480"/>
    <mergeCell ref="G467:G474"/>
    <mergeCell ref="H467:H474"/>
    <mergeCell ref="I467:I474"/>
    <mergeCell ref="J467:J474"/>
    <mergeCell ref="K467:K474"/>
    <mergeCell ref="Y459:Y466"/>
    <mergeCell ref="Z459:Z466"/>
    <mergeCell ref="AA459:AA466"/>
    <mergeCell ref="AB459:AB466"/>
    <mergeCell ref="AE459:AE460"/>
    <mergeCell ref="AF459:AF466"/>
    <mergeCell ref="AE461:AE462"/>
    <mergeCell ref="AE463:AE464"/>
    <mergeCell ref="I459:I466"/>
    <mergeCell ref="J459:J466"/>
    <mergeCell ref="K459:K466"/>
    <mergeCell ref="L459:L460"/>
    <mergeCell ref="M459:M460"/>
    <mergeCell ref="X459:X466"/>
    <mergeCell ref="L461:L462"/>
    <mergeCell ref="M461:M462"/>
    <mergeCell ref="L463:L464"/>
    <mergeCell ref="M463:M464"/>
    <mergeCell ref="AG451:AG508"/>
    <mergeCell ref="L453:L454"/>
    <mergeCell ref="M453:M454"/>
    <mergeCell ref="AE453:AE454"/>
    <mergeCell ref="L455:L456"/>
    <mergeCell ref="M455:M456"/>
    <mergeCell ref="AE455:AE456"/>
    <mergeCell ref="L457:L458"/>
    <mergeCell ref="M457:M458"/>
    <mergeCell ref="AE457:AE458"/>
    <mergeCell ref="Y451:Y458"/>
    <mergeCell ref="Z451:Z458"/>
    <mergeCell ref="AA451:AA458"/>
    <mergeCell ref="AB451:AB458"/>
    <mergeCell ref="AE451:AE452"/>
    <mergeCell ref="AF451:AF458"/>
    <mergeCell ref="I451:I458"/>
    <mergeCell ref="J451:J458"/>
    <mergeCell ref="K451:K458"/>
    <mergeCell ref="L451:L452"/>
    <mergeCell ref="M451:M452"/>
    <mergeCell ref="X451:X458"/>
    <mergeCell ref="C451:C508"/>
    <mergeCell ref="D451:D508"/>
    <mergeCell ref="E451:E466"/>
    <mergeCell ref="F451:F466"/>
    <mergeCell ref="G451:G458"/>
    <mergeCell ref="H451:H458"/>
    <mergeCell ref="G459:G466"/>
    <mergeCell ref="H459:H466"/>
    <mergeCell ref="AE445:AE446"/>
    <mergeCell ref="AF445:AF450"/>
    <mergeCell ref="L447:L448"/>
    <mergeCell ref="M447:M448"/>
    <mergeCell ref="AE447:AE448"/>
    <mergeCell ref="L449:L450"/>
    <mergeCell ref="M449:M450"/>
    <mergeCell ref="AE449:AE450"/>
    <mergeCell ref="G445:G450"/>
    <mergeCell ref="H445:H450"/>
    <mergeCell ref="I445:I450"/>
    <mergeCell ref="J445:J450"/>
    <mergeCell ref="K445:K450"/>
    <mergeCell ref="L445:L446"/>
    <mergeCell ref="AE441:AE442"/>
    <mergeCell ref="AF441:AF444"/>
    <mergeCell ref="AG441:AG450"/>
    <mergeCell ref="L443:L444"/>
    <mergeCell ref="M443:M444"/>
    <mergeCell ref="AE443:AE444"/>
    <mergeCell ref="M445:M446"/>
    <mergeCell ref="X445:X450"/>
    <mergeCell ref="Y445:Y450"/>
    <mergeCell ref="Z445:Z450"/>
    <mergeCell ref="L441:L442"/>
    <mergeCell ref="M441:M442"/>
    <mergeCell ref="X441:X444"/>
    <mergeCell ref="Y441:Y444"/>
    <mergeCell ref="Z441:Z444"/>
    <mergeCell ref="AA441:AA444"/>
    <mergeCell ref="AE439:AE440"/>
    <mergeCell ref="C441:C450"/>
    <mergeCell ref="D441:D450"/>
    <mergeCell ref="E441:E450"/>
    <mergeCell ref="F441:F450"/>
    <mergeCell ref="G441:G444"/>
    <mergeCell ref="H441:H444"/>
    <mergeCell ref="I441:I444"/>
    <mergeCell ref="J441:J444"/>
    <mergeCell ref="K441:K444"/>
    <mergeCell ref="AE433:AE434"/>
    <mergeCell ref="AF433:AF440"/>
    <mergeCell ref="L435:L436"/>
    <mergeCell ref="M435:M436"/>
    <mergeCell ref="AE435:AE436"/>
    <mergeCell ref="L437:L438"/>
    <mergeCell ref="M437:M438"/>
    <mergeCell ref="AE437:AE438"/>
    <mergeCell ref="L439:L440"/>
    <mergeCell ref="M439:M440"/>
    <mergeCell ref="M433:M434"/>
    <mergeCell ref="X433:X440"/>
    <mergeCell ref="Y433:Y440"/>
    <mergeCell ref="Z433:Z440"/>
    <mergeCell ref="AA433:AA440"/>
    <mergeCell ref="AB433:AB440"/>
    <mergeCell ref="AE429:AE430"/>
    <mergeCell ref="L431:L432"/>
    <mergeCell ref="M431:M432"/>
    <mergeCell ref="AE431:AE432"/>
    <mergeCell ref="G433:G440"/>
    <mergeCell ref="H433:H440"/>
    <mergeCell ref="I433:I440"/>
    <mergeCell ref="J433:J440"/>
    <mergeCell ref="K433:K440"/>
    <mergeCell ref="L433:L434"/>
    <mergeCell ref="AE425:AE426"/>
    <mergeCell ref="AF425:AF432"/>
    <mergeCell ref="AG425:AG440"/>
    <mergeCell ref="AH425:AH510"/>
    <mergeCell ref="AI425:AI510"/>
    <mergeCell ref="L427:L428"/>
    <mergeCell ref="M427:M428"/>
    <mergeCell ref="AE427:AE428"/>
    <mergeCell ref="L429:L430"/>
    <mergeCell ref="M429:M430"/>
    <mergeCell ref="Y425:Y432"/>
    <mergeCell ref="Z425:Z432"/>
    <mergeCell ref="AA425:AA432"/>
    <mergeCell ref="AB425:AB432"/>
    <mergeCell ref="AC425:AC510"/>
    <mergeCell ref="AD425:AD440"/>
    <mergeCell ref="AB441:AB444"/>
    <mergeCell ref="AD441:AD490"/>
    <mergeCell ref="AA445:AA450"/>
    <mergeCell ref="AB445:AB450"/>
    <mergeCell ref="I425:I432"/>
    <mergeCell ref="J425:J432"/>
    <mergeCell ref="K425:K432"/>
    <mergeCell ref="L425:L426"/>
    <mergeCell ref="M425:M426"/>
    <mergeCell ref="X425:X432"/>
    <mergeCell ref="AF423:AF424"/>
    <mergeCell ref="AG423:AG424"/>
    <mergeCell ref="A425:A510"/>
    <mergeCell ref="B425:B510"/>
    <mergeCell ref="C425:C440"/>
    <mergeCell ref="D425:D440"/>
    <mergeCell ref="E425:E440"/>
    <mergeCell ref="F425:F440"/>
    <mergeCell ref="G425:G432"/>
    <mergeCell ref="H425:H432"/>
    <mergeCell ref="Y423:Y424"/>
    <mergeCell ref="Z423:Z424"/>
    <mergeCell ref="AA423:AA424"/>
    <mergeCell ref="AB423:AB424"/>
    <mergeCell ref="AD423:AD424"/>
    <mergeCell ref="AE423:AE424"/>
    <mergeCell ref="I423:I424"/>
    <mergeCell ref="J423:J424"/>
    <mergeCell ref="K423:K424"/>
    <mergeCell ref="L423:L424"/>
    <mergeCell ref="M423:M424"/>
    <mergeCell ref="X423:X424"/>
    <mergeCell ref="C423:C424"/>
    <mergeCell ref="D423:D424"/>
    <mergeCell ref="E423:E424"/>
    <mergeCell ref="F423:F424"/>
    <mergeCell ref="G423:G424"/>
    <mergeCell ref="H423:H424"/>
    <mergeCell ref="AE419:AE420"/>
    <mergeCell ref="AF419:AF422"/>
    <mergeCell ref="AG419:AG422"/>
    <mergeCell ref="L421:L422"/>
    <mergeCell ref="M421:M422"/>
    <mergeCell ref="AD421:AD422"/>
    <mergeCell ref="AE421:AE422"/>
    <mergeCell ref="X419:X422"/>
    <mergeCell ref="Y419:Y422"/>
    <mergeCell ref="Z419:Z422"/>
    <mergeCell ref="AA419:AA422"/>
    <mergeCell ref="AB419:AB422"/>
    <mergeCell ref="AD419:AD420"/>
    <mergeCell ref="H419:H422"/>
    <mergeCell ref="I419:I422"/>
    <mergeCell ref="J419:J422"/>
    <mergeCell ref="K419:K422"/>
    <mergeCell ref="L419:L420"/>
    <mergeCell ref="M419:M420"/>
    <mergeCell ref="AF415:AF418"/>
    <mergeCell ref="L417:L418"/>
    <mergeCell ref="M417:M418"/>
    <mergeCell ref="AD417:AD418"/>
    <mergeCell ref="AE417:AE418"/>
    <mergeCell ref="C419:C422"/>
    <mergeCell ref="D419:D422"/>
    <mergeCell ref="E419:E422"/>
    <mergeCell ref="F419:F422"/>
    <mergeCell ref="G419:G422"/>
    <mergeCell ref="Y415:Y418"/>
    <mergeCell ref="Z415:Z418"/>
    <mergeCell ref="AA415:AA418"/>
    <mergeCell ref="AB415:AB418"/>
    <mergeCell ref="AD415:AD416"/>
    <mergeCell ref="AE415:AE416"/>
    <mergeCell ref="AF413:AF414"/>
    <mergeCell ref="AG413:AG418"/>
    <mergeCell ref="G415:G418"/>
    <mergeCell ref="H415:H418"/>
    <mergeCell ref="I415:I418"/>
    <mergeCell ref="J415:J418"/>
    <mergeCell ref="K415:K418"/>
    <mergeCell ref="L415:L416"/>
    <mergeCell ref="M415:M416"/>
    <mergeCell ref="X415:X418"/>
    <mergeCell ref="Y413:Y414"/>
    <mergeCell ref="Z413:Z414"/>
    <mergeCell ref="AA413:AA414"/>
    <mergeCell ref="AB413:AB414"/>
    <mergeCell ref="AD413:AD414"/>
    <mergeCell ref="AE413:AE414"/>
    <mergeCell ref="I413:I414"/>
    <mergeCell ref="J413:J414"/>
    <mergeCell ref="K413:K414"/>
    <mergeCell ref="L413:L414"/>
    <mergeCell ref="M413:M414"/>
    <mergeCell ref="X413:X414"/>
    <mergeCell ref="C413:C418"/>
    <mergeCell ref="D413:D418"/>
    <mergeCell ref="E413:E418"/>
    <mergeCell ref="F413:F418"/>
    <mergeCell ref="G413:G414"/>
    <mergeCell ref="H413:H414"/>
    <mergeCell ref="L409:L410"/>
    <mergeCell ref="M409:M410"/>
    <mergeCell ref="AD409:AD410"/>
    <mergeCell ref="AE409:AE410"/>
    <mergeCell ref="L411:L412"/>
    <mergeCell ref="M411:M412"/>
    <mergeCell ref="AD411:AD412"/>
    <mergeCell ref="AE411:AE412"/>
    <mergeCell ref="L405:L406"/>
    <mergeCell ref="M405:M406"/>
    <mergeCell ref="AD405:AD406"/>
    <mergeCell ref="AE405:AE406"/>
    <mergeCell ref="L407:L408"/>
    <mergeCell ref="M407:M408"/>
    <mergeCell ref="AD407:AD408"/>
    <mergeCell ref="AE407:AE408"/>
    <mergeCell ref="Z399:Z412"/>
    <mergeCell ref="AA399:AA412"/>
    <mergeCell ref="AB399:AB412"/>
    <mergeCell ref="AD399:AD400"/>
    <mergeCell ref="AE399:AE400"/>
    <mergeCell ref="AF399:AF412"/>
    <mergeCell ref="AD401:AD402"/>
    <mergeCell ref="AE401:AE402"/>
    <mergeCell ref="AD403:AD404"/>
    <mergeCell ref="AE403:AE404"/>
    <mergeCell ref="J399:J412"/>
    <mergeCell ref="K399:K412"/>
    <mergeCell ref="L399:L400"/>
    <mergeCell ref="M399:M400"/>
    <mergeCell ref="X399:X412"/>
    <mergeCell ref="Y399:Y412"/>
    <mergeCell ref="L401:L402"/>
    <mergeCell ref="M401:M402"/>
    <mergeCell ref="L403:L404"/>
    <mergeCell ref="M403:M404"/>
    <mergeCell ref="AE395:AE396"/>
    <mergeCell ref="L397:L398"/>
    <mergeCell ref="M397:M398"/>
    <mergeCell ref="AD397:AD398"/>
    <mergeCell ref="AE397:AE398"/>
    <mergeCell ref="E399:E412"/>
    <mergeCell ref="F399:F412"/>
    <mergeCell ref="G399:G412"/>
    <mergeCell ref="H399:H412"/>
    <mergeCell ref="I399:I412"/>
    <mergeCell ref="AD391:AD392"/>
    <mergeCell ref="AE391:AE392"/>
    <mergeCell ref="AF391:AF398"/>
    <mergeCell ref="L393:L394"/>
    <mergeCell ref="M393:M394"/>
    <mergeCell ref="AD393:AD394"/>
    <mergeCell ref="AE393:AE394"/>
    <mergeCell ref="L395:L396"/>
    <mergeCell ref="M395:M396"/>
    <mergeCell ref="AD395:AD396"/>
    <mergeCell ref="M391:M392"/>
    <mergeCell ref="X391:X398"/>
    <mergeCell ref="Y391:Y398"/>
    <mergeCell ref="Z391:Z398"/>
    <mergeCell ref="AA391:AA398"/>
    <mergeCell ref="AB391:AB398"/>
    <mergeCell ref="G391:G398"/>
    <mergeCell ref="H391:H398"/>
    <mergeCell ref="I391:I398"/>
    <mergeCell ref="J391:J398"/>
    <mergeCell ref="K391:K398"/>
    <mergeCell ref="L391:L392"/>
    <mergeCell ref="AD387:AD388"/>
    <mergeCell ref="AE387:AE388"/>
    <mergeCell ref="L389:L390"/>
    <mergeCell ref="M389:M390"/>
    <mergeCell ref="AD389:AD390"/>
    <mergeCell ref="AE389:AE390"/>
    <mergeCell ref="AB383:AB390"/>
    <mergeCell ref="AD383:AD384"/>
    <mergeCell ref="AE383:AE384"/>
    <mergeCell ref="AF383:AF390"/>
    <mergeCell ref="L385:L386"/>
    <mergeCell ref="M385:M386"/>
    <mergeCell ref="AD385:AD386"/>
    <mergeCell ref="AE385:AE386"/>
    <mergeCell ref="L387:L388"/>
    <mergeCell ref="M387:M388"/>
    <mergeCell ref="L383:L384"/>
    <mergeCell ref="M383:M384"/>
    <mergeCell ref="X383:X390"/>
    <mergeCell ref="Y383:Y390"/>
    <mergeCell ref="Z383:Z390"/>
    <mergeCell ref="AA383:AA390"/>
    <mergeCell ref="L381:L382"/>
    <mergeCell ref="M381:M382"/>
    <mergeCell ref="AD381:AD382"/>
    <mergeCell ref="AE381:AE382"/>
    <mergeCell ref="F383:F398"/>
    <mergeCell ref="G383:G390"/>
    <mergeCell ref="H383:H390"/>
    <mergeCell ref="I383:I390"/>
    <mergeCell ref="J383:J390"/>
    <mergeCell ref="K383:K390"/>
    <mergeCell ref="L377:L378"/>
    <mergeCell ref="M377:M378"/>
    <mergeCell ref="AD377:AD378"/>
    <mergeCell ref="AE377:AE378"/>
    <mergeCell ref="L379:L380"/>
    <mergeCell ref="M379:M380"/>
    <mergeCell ref="AD379:AD380"/>
    <mergeCell ref="AE379:AE380"/>
    <mergeCell ref="AF367:AF382"/>
    <mergeCell ref="AG367:AG412"/>
    <mergeCell ref="L369:L370"/>
    <mergeCell ref="M369:M370"/>
    <mergeCell ref="AD369:AD370"/>
    <mergeCell ref="AE369:AE370"/>
    <mergeCell ref="L371:L372"/>
    <mergeCell ref="M371:M372"/>
    <mergeCell ref="AD371:AD372"/>
    <mergeCell ref="AE371:AE372"/>
    <mergeCell ref="Y367:Y382"/>
    <mergeCell ref="Z367:Z382"/>
    <mergeCell ref="AA367:AA382"/>
    <mergeCell ref="AB367:AB382"/>
    <mergeCell ref="AD367:AD368"/>
    <mergeCell ref="AE367:AE368"/>
    <mergeCell ref="AD373:AD374"/>
    <mergeCell ref="AE373:AE374"/>
    <mergeCell ref="AD375:AD376"/>
    <mergeCell ref="AE375:AE376"/>
    <mergeCell ref="I367:I382"/>
    <mergeCell ref="J367:J382"/>
    <mergeCell ref="K367:K382"/>
    <mergeCell ref="L367:L368"/>
    <mergeCell ref="M367:M368"/>
    <mergeCell ref="X367:X382"/>
    <mergeCell ref="L373:L374"/>
    <mergeCell ref="M373:M374"/>
    <mergeCell ref="L375:L376"/>
    <mergeCell ref="M375:M376"/>
    <mergeCell ref="L365:L366"/>
    <mergeCell ref="M365:M366"/>
    <mergeCell ref="AD365:AD366"/>
    <mergeCell ref="AE365:AE366"/>
    <mergeCell ref="C367:C412"/>
    <mergeCell ref="D367:D412"/>
    <mergeCell ref="E367:E382"/>
    <mergeCell ref="F367:F382"/>
    <mergeCell ref="G367:G382"/>
    <mergeCell ref="H367:H382"/>
    <mergeCell ref="AE359:AE360"/>
    <mergeCell ref="AF359:AF366"/>
    <mergeCell ref="L361:L362"/>
    <mergeCell ref="M361:M362"/>
    <mergeCell ref="AD361:AD362"/>
    <mergeCell ref="AE361:AE362"/>
    <mergeCell ref="L363:L364"/>
    <mergeCell ref="M363:M364"/>
    <mergeCell ref="AD363:AD364"/>
    <mergeCell ref="AE363:AE364"/>
    <mergeCell ref="X359:X366"/>
    <mergeCell ref="Y359:Y366"/>
    <mergeCell ref="Z359:Z366"/>
    <mergeCell ref="AA359:AA366"/>
    <mergeCell ref="AB359:AB366"/>
    <mergeCell ref="AD359:AD360"/>
    <mergeCell ref="M357:M358"/>
    <mergeCell ref="AD357:AD358"/>
    <mergeCell ref="AE357:AE358"/>
    <mergeCell ref="G359:G366"/>
    <mergeCell ref="H359:H366"/>
    <mergeCell ref="I359:I366"/>
    <mergeCell ref="J359:J366"/>
    <mergeCell ref="K359:K366"/>
    <mergeCell ref="L359:L360"/>
    <mergeCell ref="M359:M360"/>
    <mergeCell ref="AF351:AF358"/>
    <mergeCell ref="L353:L354"/>
    <mergeCell ref="M353:M354"/>
    <mergeCell ref="AD353:AD354"/>
    <mergeCell ref="AE353:AE354"/>
    <mergeCell ref="L355:L356"/>
    <mergeCell ref="M355:M356"/>
    <mergeCell ref="AD355:AD356"/>
    <mergeCell ref="AE355:AE356"/>
    <mergeCell ref="L357:L358"/>
    <mergeCell ref="Y351:Y358"/>
    <mergeCell ref="Z351:Z358"/>
    <mergeCell ref="AA351:AA358"/>
    <mergeCell ref="AB351:AB358"/>
    <mergeCell ref="AD351:AD352"/>
    <mergeCell ref="AE351:AE352"/>
    <mergeCell ref="AD349:AD350"/>
    <mergeCell ref="AE349:AE350"/>
    <mergeCell ref="G351:G358"/>
    <mergeCell ref="H351:H358"/>
    <mergeCell ref="I351:I358"/>
    <mergeCell ref="J351:J358"/>
    <mergeCell ref="K351:K358"/>
    <mergeCell ref="L351:L352"/>
    <mergeCell ref="M351:M352"/>
    <mergeCell ref="X351:X358"/>
    <mergeCell ref="AD343:AD346"/>
    <mergeCell ref="AE343:AE344"/>
    <mergeCell ref="L345:L346"/>
    <mergeCell ref="M345:M346"/>
    <mergeCell ref="AE345:AE346"/>
    <mergeCell ref="L347:L348"/>
    <mergeCell ref="M347:M348"/>
    <mergeCell ref="AD347:AD348"/>
    <mergeCell ref="AE347:AE348"/>
    <mergeCell ref="AB339:AB350"/>
    <mergeCell ref="AD339:AD340"/>
    <mergeCell ref="AE339:AE340"/>
    <mergeCell ref="AF339:AF350"/>
    <mergeCell ref="AG339:AG366"/>
    <mergeCell ref="L341:L342"/>
    <mergeCell ref="M341:M342"/>
    <mergeCell ref="AD341:AD342"/>
    <mergeCell ref="AE341:AE342"/>
    <mergeCell ref="L343:L344"/>
    <mergeCell ref="L339:L340"/>
    <mergeCell ref="M339:M340"/>
    <mergeCell ref="X339:X350"/>
    <mergeCell ref="Y339:Y350"/>
    <mergeCell ref="Z339:Z350"/>
    <mergeCell ref="AA339:AA350"/>
    <mergeCell ref="M343:M344"/>
    <mergeCell ref="L349:L350"/>
    <mergeCell ref="M349:M350"/>
    <mergeCell ref="AF337:AF338"/>
    <mergeCell ref="C339:C366"/>
    <mergeCell ref="D339:D366"/>
    <mergeCell ref="E339:E366"/>
    <mergeCell ref="F339:F366"/>
    <mergeCell ref="G339:G350"/>
    <mergeCell ref="H339:H350"/>
    <mergeCell ref="I339:I350"/>
    <mergeCell ref="J339:J350"/>
    <mergeCell ref="K339:K350"/>
    <mergeCell ref="Y337:Y338"/>
    <mergeCell ref="Z337:Z338"/>
    <mergeCell ref="AA337:AA338"/>
    <mergeCell ref="AB337:AB338"/>
    <mergeCell ref="AD337:AD338"/>
    <mergeCell ref="AE337:AE338"/>
    <mergeCell ref="I337:I338"/>
    <mergeCell ref="J337:J338"/>
    <mergeCell ref="K337:K338"/>
    <mergeCell ref="L337:L338"/>
    <mergeCell ref="M337:M338"/>
    <mergeCell ref="X337:X338"/>
    <mergeCell ref="AD333:AD334"/>
    <mergeCell ref="AE333:AE334"/>
    <mergeCell ref="AF333:AF336"/>
    <mergeCell ref="L335:L336"/>
    <mergeCell ref="M335:M336"/>
    <mergeCell ref="AD335:AD336"/>
    <mergeCell ref="AE335:AE336"/>
    <mergeCell ref="M333:M334"/>
    <mergeCell ref="X333:X336"/>
    <mergeCell ref="Y333:Y336"/>
    <mergeCell ref="Z333:Z336"/>
    <mergeCell ref="AA333:AA336"/>
    <mergeCell ref="AB333:AB336"/>
    <mergeCell ref="L331:L332"/>
    <mergeCell ref="M331:M332"/>
    <mergeCell ref="AD331:AD332"/>
    <mergeCell ref="AE331:AE332"/>
    <mergeCell ref="G333:G336"/>
    <mergeCell ref="H333:H336"/>
    <mergeCell ref="I333:I336"/>
    <mergeCell ref="J333:J336"/>
    <mergeCell ref="K333:K336"/>
    <mergeCell ref="L333:L334"/>
    <mergeCell ref="AF321:AF332"/>
    <mergeCell ref="AG321:AG338"/>
    <mergeCell ref="L323:L324"/>
    <mergeCell ref="M323:M324"/>
    <mergeCell ref="AD323:AD324"/>
    <mergeCell ref="AE323:AE324"/>
    <mergeCell ref="L325:L326"/>
    <mergeCell ref="M325:M326"/>
    <mergeCell ref="AD325:AD326"/>
    <mergeCell ref="AE325:AE326"/>
    <mergeCell ref="Y321:Y332"/>
    <mergeCell ref="Z321:Z332"/>
    <mergeCell ref="AA321:AA332"/>
    <mergeCell ref="AB321:AB332"/>
    <mergeCell ref="AD321:AD322"/>
    <mergeCell ref="AE321:AE322"/>
    <mergeCell ref="AD327:AD328"/>
    <mergeCell ref="AE327:AE328"/>
    <mergeCell ref="AD329:AD330"/>
    <mergeCell ref="AE329:AE330"/>
    <mergeCell ref="I321:I332"/>
    <mergeCell ref="J321:J332"/>
    <mergeCell ref="K321:K332"/>
    <mergeCell ref="L321:L322"/>
    <mergeCell ref="M321:M322"/>
    <mergeCell ref="X321:X332"/>
    <mergeCell ref="L327:L328"/>
    <mergeCell ref="M327:M328"/>
    <mergeCell ref="L329:L330"/>
    <mergeCell ref="M329:M330"/>
    <mergeCell ref="C321:C338"/>
    <mergeCell ref="D321:D338"/>
    <mergeCell ref="E321:E338"/>
    <mergeCell ref="F321:F338"/>
    <mergeCell ref="G321:G332"/>
    <mergeCell ref="H321:H332"/>
    <mergeCell ref="G337:G338"/>
    <mergeCell ref="H337:H338"/>
    <mergeCell ref="AD317:AD318"/>
    <mergeCell ref="AE317:AE318"/>
    <mergeCell ref="AF317:AF320"/>
    <mergeCell ref="L319:L320"/>
    <mergeCell ref="M319:M320"/>
    <mergeCell ref="AD319:AD320"/>
    <mergeCell ref="AE319:AE320"/>
    <mergeCell ref="M317:M318"/>
    <mergeCell ref="X317:X320"/>
    <mergeCell ref="Y317:Y320"/>
    <mergeCell ref="Z317:Z320"/>
    <mergeCell ref="AA317:AA320"/>
    <mergeCell ref="AB317:AB320"/>
    <mergeCell ref="G317:G320"/>
    <mergeCell ref="H317:H320"/>
    <mergeCell ref="I317:I320"/>
    <mergeCell ref="J317:J320"/>
    <mergeCell ref="K317:K320"/>
    <mergeCell ref="L317:L318"/>
    <mergeCell ref="Z313:Z316"/>
    <mergeCell ref="AA313:AA316"/>
    <mergeCell ref="AB313:AB316"/>
    <mergeCell ref="AD313:AD314"/>
    <mergeCell ref="AE313:AE314"/>
    <mergeCell ref="AF313:AF316"/>
    <mergeCell ref="AD315:AD316"/>
    <mergeCell ref="AE315:AE316"/>
    <mergeCell ref="J313:J316"/>
    <mergeCell ref="K313:K316"/>
    <mergeCell ref="L313:L314"/>
    <mergeCell ref="M313:M314"/>
    <mergeCell ref="X313:X316"/>
    <mergeCell ref="Y313:Y316"/>
    <mergeCell ref="L315:L316"/>
    <mergeCell ref="M315:M316"/>
    <mergeCell ref="AA311:AA312"/>
    <mergeCell ref="AB311:AB312"/>
    <mergeCell ref="AD311:AD312"/>
    <mergeCell ref="AE311:AE312"/>
    <mergeCell ref="AF311:AF312"/>
    <mergeCell ref="E313:E320"/>
    <mergeCell ref="F313:F320"/>
    <mergeCell ref="G313:G316"/>
    <mergeCell ref="H313:H316"/>
    <mergeCell ref="I313:I316"/>
    <mergeCell ref="G311:G312"/>
    <mergeCell ref="H311:H312"/>
    <mergeCell ref="I311:I312"/>
    <mergeCell ref="J311:J312"/>
    <mergeCell ref="K311:K312"/>
    <mergeCell ref="L311:L312"/>
    <mergeCell ref="AF307:AF310"/>
    <mergeCell ref="AG307:AG320"/>
    <mergeCell ref="L309:L310"/>
    <mergeCell ref="M309:M310"/>
    <mergeCell ref="AD309:AD310"/>
    <mergeCell ref="AE309:AE310"/>
    <mergeCell ref="M311:M312"/>
    <mergeCell ref="X311:X312"/>
    <mergeCell ref="Y311:Y312"/>
    <mergeCell ref="Z311:Z312"/>
    <mergeCell ref="Y307:Y310"/>
    <mergeCell ref="Z307:Z310"/>
    <mergeCell ref="AA307:AA310"/>
    <mergeCell ref="AB307:AB310"/>
    <mergeCell ref="AD307:AD308"/>
    <mergeCell ref="AE307:AE308"/>
    <mergeCell ref="I307:I310"/>
    <mergeCell ref="J307:J310"/>
    <mergeCell ref="K307:K310"/>
    <mergeCell ref="L307:L308"/>
    <mergeCell ref="M307:M308"/>
    <mergeCell ref="X307:X310"/>
    <mergeCell ref="L305:L306"/>
    <mergeCell ref="M305:M306"/>
    <mergeCell ref="AD305:AD306"/>
    <mergeCell ref="AE305:AE306"/>
    <mergeCell ref="C307:C320"/>
    <mergeCell ref="D307:D320"/>
    <mergeCell ref="E307:E312"/>
    <mergeCell ref="F307:F312"/>
    <mergeCell ref="G307:G310"/>
    <mergeCell ref="H307:H310"/>
    <mergeCell ref="Z303:Z306"/>
    <mergeCell ref="AA303:AA306"/>
    <mergeCell ref="AB303:AB306"/>
    <mergeCell ref="AD303:AD304"/>
    <mergeCell ref="AE303:AE304"/>
    <mergeCell ref="AF303:AF306"/>
    <mergeCell ref="AE301:AE302"/>
    <mergeCell ref="G303:G306"/>
    <mergeCell ref="H303:H306"/>
    <mergeCell ref="I303:I306"/>
    <mergeCell ref="J303:J306"/>
    <mergeCell ref="K303:K306"/>
    <mergeCell ref="L303:L304"/>
    <mergeCell ref="M303:M304"/>
    <mergeCell ref="X303:X306"/>
    <mergeCell ref="Y303:Y306"/>
    <mergeCell ref="AD295:AD302"/>
    <mergeCell ref="AE295:AE296"/>
    <mergeCell ref="AF295:AF302"/>
    <mergeCell ref="L297:L298"/>
    <mergeCell ref="M297:M298"/>
    <mergeCell ref="AE297:AE298"/>
    <mergeCell ref="L299:L300"/>
    <mergeCell ref="M299:M300"/>
    <mergeCell ref="AE299:AE300"/>
    <mergeCell ref="L301:L302"/>
    <mergeCell ref="M295:M296"/>
    <mergeCell ref="X295:X302"/>
    <mergeCell ref="Y295:Y302"/>
    <mergeCell ref="Z295:Z302"/>
    <mergeCell ref="AA295:AA302"/>
    <mergeCell ref="AB295:AB302"/>
    <mergeCell ref="M301:M302"/>
    <mergeCell ref="L293:L294"/>
    <mergeCell ref="M293:M294"/>
    <mergeCell ref="AD293:AD294"/>
    <mergeCell ref="AE293:AE294"/>
    <mergeCell ref="G295:G302"/>
    <mergeCell ref="H295:H302"/>
    <mergeCell ref="I295:I302"/>
    <mergeCell ref="J295:J302"/>
    <mergeCell ref="K295:K302"/>
    <mergeCell ref="L295:L296"/>
    <mergeCell ref="M289:M290"/>
    <mergeCell ref="AD289:AD290"/>
    <mergeCell ref="AE289:AE290"/>
    <mergeCell ref="L291:L292"/>
    <mergeCell ref="M291:M292"/>
    <mergeCell ref="AD291:AD292"/>
    <mergeCell ref="AE291:AE292"/>
    <mergeCell ref="M285:M286"/>
    <mergeCell ref="AD285:AD286"/>
    <mergeCell ref="AE285:AE286"/>
    <mergeCell ref="L287:L288"/>
    <mergeCell ref="M287:M288"/>
    <mergeCell ref="AD287:AD288"/>
    <mergeCell ref="AE287:AE288"/>
    <mergeCell ref="M281:M282"/>
    <mergeCell ref="AD281:AD282"/>
    <mergeCell ref="AE281:AE282"/>
    <mergeCell ref="L283:L284"/>
    <mergeCell ref="M283:M284"/>
    <mergeCell ref="AD283:AD284"/>
    <mergeCell ref="AE283:AE284"/>
    <mergeCell ref="M277:M278"/>
    <mergeCell ref="AD277:AD278"/>
    <mergeCell ref="AE277:AE278"/>
    <mergeCell ref="L279:L280"/>
    <mergeCell ref="M279:M280"/>
    <mergeCell ref="AD279:AD280"/>
    <mergeCell ref="AE279:AE280"/>
    <mergeCell ref="AE271:AE272"/>
    <mergeCell ref="AF271:AF294"/>
    <mergeCell ref="L273:L274"/>
    <mergeCell ref="M273:M274"/>
    <mergeCell ref="AD273:AD274"/>
    <mergeCell ref="AE273:AE274"/>
    <mergeCell ref="L275:L276"/>
    <mergeCell ref="M275:M276"/>
    <mergeCell ref="AD275:AD276"/>
    <mergeCell ref="AE275:AE276"/>
    <mergeCell ref="X271:X294"/>
    <mergeCell ref="Y271:Y294"/>
    <mergeCell ref="Z271:Z294"/>
    <mergeCell ref="AA271:AA294"/>
    <mergeCell ref="AB271:AB294"/>
    <mergeCell ref="AD271:AD272"/>
    <mergeCell ref="G271:G294"/>
    <mergeCell ref="H271:H294"/>
    <mergeCell ref="I271:I294"/>
    <mergeCell ref="J271:J294"/>
    <mergeCell ref="K271:K294"/>
    <mergeCell ref="L271:L272"/>
    <mergeCell ref="L277:L278"/>
    <mergeCell ref="L281:L282"/>
    <mergeCell ref="L285:L286"/>
    <mergeCell ref="L289:L290"/>
    <mergeCell ref="AG265:AG306"/>
    <mergeCell ref="L267:L268"/>
    <mergeCell ref="M267:M268"/>
    <mergeCell ref="AD267:AD268"/>
    <mergeCell ref="AE267:AE268"/>
    <mergeCell ref="L269:L270"/>
    <mergeCell ref="M269:M270"/>
    <mergeCell ref="AD269:AD270"/>
    <mergeCell ref="AE269:AE270"/>
    <mergeCell ref="M271:M272"/>
    <mergeCell ref="Z265:Z270"/>
    <mergeCell ref="AA265:AA270"/>
    <mergeCell ref="AB265:AB270"/>
    <mergeCell ref="AD265:AD266"/>
    <mergeCell ref="AE265:AE266"/>
    <mergeCell ref="AF265:AF270"/>
    <mergeCell ref="J265:J270"/>
    <mergeCell ref="K265:K270"/>
    <mergeCell ref="L265:L266"/>
    <mergeCell ref="M265:M266"/>
    <mergeCell ref="X265:X270"/>
    <mergeCell ref="Y265:Y270"/>
    <mergeCell ref="AD263:AD264"/>
    <mergeCell ref="AE263:AE264"/>
    <mergeCell ref="AF263:AF264"/>
    <mergeCell ref="C265:C306"/>
    <mergeCell ref="D265:D306"/>
    <mergeCell ref="E265:E306"/>
    <mergeCell ref="F265:F306"/>
    <mergeCell ref="G265:G270"/>
    <mergeCell ref="H265:H270"/>
    <mergeCell ref="I265:I270"/>
    <mergeCell ref="M263:M264"/>
    <mergeCell ref="X263:X264"/>
    <mergeCell ref="Y263:Y264"/>
    <mergeCell ref="Z263:Z264"/>
    <mergeCell ref="AA263:AA264"/>
    <mergeCell ref="AB263:AB264"/>
    <mergeCell ref="G263:G264"/>
    <mergeCell ref="H263:H264"/>
    <mergeCell ref="I263:I264"/>
    <mergeCell ref="J263:J264"/>
    <mergeCell ref="K263:K264"/>
    <mergeCell ref="L263:L264"/>
    <mergeCell ref="AA259:AA262"/>
    <mergeCell ref="AB259:AB262"/>
    <mergeCell ref="AD259:AD260"/>
    <mergeCell ref="AE259:AE260"/>
    <mergeCell ref="AF259:AF262"/>
    <mergeCell ref="L261:L262"/>
    <mergeCell ref="M261:M262"/>
    <mergeCell ref="AD261:AD262"/>
    <mergeCell ref="AE261:AE262"/>
    <mergeCell ref="G259:G262"/>
    <mergeCell ref="H259:H262"/>
    <mergeCell ref="I259:I262"/>
    <mergeCell ref="J259:J262"/>
    <mergeCell ref="K259:K262"/>
    <mergeCell ref="L259:L260"/>
    <mergeCell ref="AE255:AE256"/>
    <mergeCell ref="AF255:AF258"/>
    <mergeCell ref="AG255:AG264"/>
    <mergeCell ref="L257:L258"/>
    <mergeCell ref="M257:M258"/>
    <mergeCell ref="AE257:AE258"/>
    <mergeCell ref="M259:M260"/>
    <mergeCell ref="X259:X262"/>
    <mergeCell ref="Y259:Y262"/>
    <mergeCell ref="Z259:Z262"/>
    <mergeCell ref="X255:X258"/>
    <mergeCell ref="Y255:Y258"/>
    <mergeCell ref="Z255:Z258"/>
    <mergeCell ref="AA255:AA258"/>
    <mergeCell ref="AB255:AB258"/>
    <mergeCell ref="AD255:AD258"/>
    <mergeCell ref="H255:H258"/>
    <mergeCell ref="I255:I258"/>
    <mergeCell ref="J255:J258"/>
    <mergeCell ref="K255:K258"/>
    <mergeCell ref="L255:L256"/>
    <mergeCell ref="M255:M256"/>
    <mergeCell ref="AF251:AF254"/>
    <mergeCell ref="AG251:AG254"/>
    <mergeCell ref="L253:L254"/>
    <mergeCell ref="M253:M254"/>
    <mergeCell ref="AE253:AE254"/>
    <mergeCell ref="C255:C264"/>
    <mergeCell ref="D255:D264"/>
    <mergeCell ref="E255:E264"/>
    <mergeCell ref="F255:F264"/>
    <mergeCell ref="G255:G258"/>
    <mergeCell ref="Y251:Y254"/>
    <mergeCell ref="Z251:Z254"/>
    <mergeCell ref="AA251:AA254"/>
    <mergeCell ref="AB251:AB254"/>
    <mergeCell ref="AD251:AD254"/>
    <mergeCell ref="AE251:AE252"/>
    <mergeCell ref="I251:I254"/>
    <mergeCell ref="J251:J254"/>
    <mergeCell ref="K251:K254"/>
    <mergeCell ref="L251:L252"/>
    <mergeCell ref="M251:M252"/>
    <mergeCell ref="X251:X254"/>
    <mergeCell ref="C251:C254"/>
    <mergeCell ref="D251:D254"/>
    <mergeCell ref="E251:E254"/>
    <mergeCell ref="F251:F254"/>
    <mergeCell ref="G251:G254"/>
    <mergeCell ref="H251:H254"/>
    <mergeCell ref="AD247:AD248"/>
    <mergeCell ref="AE247:AE248"/>
    <mergeCell ref="L249:L250"/>
    <mergeCell ref="M249:M250"/>
    <mergeCell ref="AD249:AD250"/>
    <mergeCell ref="AE249:AE250"/>
    <mergeCell ref="AD243:AD244"/>
    <mergeCell ref="AE243:AE244"/>
    <mergeCell ref="L245:L246"/>
    <mergeCell ref="M245:M246"/>
    <mergeCell ref="AD245:AD246"/>
    <mergeCell ref="AE245:AE246"/>
    <mergeCell ref="AD237:AD240"/>
    <mergeCell ref="AE237:AE238"/>
    <mergeCell ref="AF237:AF250"/>
    <mergeCell ref="L239:L240"/>
    <mergeCell ref="M239:M240"/>
    <mergeCell ref="AE239:AE240"/>
    <mergeCell ref="L241:L242"/>
    <mergeCell ref="M241:M242"/>
    <mergeCell ref="AD241:AD242"/>
    <mergeCell ref="AE241:AE242"/>
    <mergeCell ref="M237:M238"/>
    <mergeCell ref="X237:X250"/>
    <mergeCell ref="Y237:Y250"/>
    <mergeCell ref="Z237:Z250"/>
    <mergeCell ref="AA237:AA250"/>
    <mergeCell ref="AB237:AB250"/>
    <mergeCell ref="M243:M244"/>
    <mergeCell ref="M247:M248"/>
    <mergeCell ref="G237:G250"/>
    <mergeCell ref="H237:H250"/>
    <mergeCell ref="I237:I250"/>
    <mergeCell ref="J237:J250"/>
    <mergeCell ref="K237:K250"/>
    <mergeCell ref="L237:L238"/>
    <mergeCell ref="L243:L244"/>
    <mergeCell ref="L247:L248"/>
    <mergeCell ref="AD233:AD234"/>
    <mergeCell ref="AE233:AE234"/>
    <mergeCell ref="L235:L236"/>
    <mergeCell ref="M235:M236"/>
    <mergeCell ref="AD235:AD236"/>
    <mergeCell ref="AE235:AE236"/>
    <mergeCell ref="AF225:AF236"/>
    <mergeCell ref="AG225:AG250"/>
    <mergeCell ref="AH225:AH424"/>
    <mergeCell ref="AI225:AI422"/>
    <mergeCell ref="L227:L228"/>
    <mergeCell ref="M227:M228"/>
    <mergeCell ref="AD227:AD228"/>
    <mergeCell ref="AE227:AE228"/>
    <mergeCell ref="L229:L230"/>
    <mergeCell ref="M229:M230"/>
    <mergeCell ref="Z225:Z236"/>
    <mergeCell ref="AA225:AA236"/>
    <mergeCell ref="AB225:AB236"/>
    <mergeCell ref="AC225:AC422"/>
    <mergeCell ref="AD225:AD226"/>
    <mergeCell ref="AE225:AE226"/>
    <mergeCell ref="AD229:AD230"/>
    <mergeCell ref="AE229:AE230"/>
    <mergeCell ref="AD231:AD232"/>
    <mergeCell ref="AE231:AE232"/>
    <mergeCell ref="J225:J236"/>
    <mergeCell ref="K225:K236"/>
    <mergeCell ref="L225:L226"/>
    <mergeCell ref="M225:M226"/>
    <mergeCell ref="X225:X236"/>
    <mergeCell ref="Y225:Y236"/>
    <mergeCell ref="L231:L232"/>
    <mergeCell ref="M231:M232"/>
    <mergeCell ref="L233:L234"/>
    <mergeCell ref="M233:M234"/>
    <mergeCell ref="AG223:AG224"/>
    <mergeCell ref="A225:A420"/>
    <mergeCell ref="B225:B424"/>
    <mergeCell ref="C225:C250"/>
    <mergeCell ref="D225:D250"/>
    <mergeCell ref="E225:E250"/>
    <mergeCell ref="F225:F250"/>
    <mergeCell ref="G225:G236"/>
    <mergeCell ref="H225:H236"/>
    <mergeCell ref="I225:I236"/>
    <mergeCell ref="Y223:Y224"/>
    <mergeCell ref="Z223:Z224"/>
    <mergeCell ref="AA223:AA224"/>
    <mergeCell ref="AB223:AB224"/>
    <mergeCell ref="AE223:AE224"/>
    <mergeCell ref="AF223:AF224"/>
    <mergeCell ref="I223:I224"/>
    <mergeCell ref="J223:J224"/>
    <mergeCell ref="K223:K224"/>
    <mergeCell ref="L223:L224"/>
    <mergeCell ref="M223:M224"/>
    <mergeCell ref="X223:X224"/>
    <mergeCell ref="C223:C224"/>
    <mergeCell ref="D223:D224"/>
    <mergeCell ref="E223:E224"/>
    <mergeCell ref="F223:F224"/>
    <mergeCell ref="G223:G224"/>
    <mergeCell ref="H223:H224"/>
    <mergeCell ref="AF215:AF222"/>
    <mergeCell ref="AG215:AG222"/>
    <mergeCell ref="L217:L218"/>
    <mergeCell ref="M217:M218"/>
    <mergeCell ref="AE217:AE218"/>
    <mergeCell ref="L219:L220"/>
    <mergeCell ref="M219:M220"/>
    <mergeCell ref="AE219:AE220"/>
    <mergeCell ref="L221:L222"/>
    <mergeCell ref="M221:M222"/>
    <mergeCell ref="Y215:Y222"/>
    <mergeCell ref="Z215:Z222"/>
    <mergeCell ref="AA215:AA222"/>
    <mergeCell ref="AB215:AB222"/>
    <mergeCell ref="AD215:AD222"/>
    <mergeCell ref="AE215:AE216"/>
    <mergeCell ref="AE221:AE222"/>
    <mergeCell ref="I215:I222"/>
    <mergeCell ref="J215:J222"/>
    <mergeCell ref="K215:K222"/>
    <mergeCell ref="L215:L216"/>
    <mergeCell ref="M215:M216"/>
    <mergeCell ref="X215:X222"/>
    <mergeCell ref="C215:C222"/>
    <mergeCell ref="D215:D222"/>
    <mergeCell ref="E215:E222"/>
    <mergeCell ref="F215:F222"/>
    <mergeCell ref="G215:G222"/>
    <mergeCell ref="H215:H222"/>
    <mergeCell ref="AF207:AF214"/>
    <mergeCell ref="AG207:AG214"/>
    <mergeCell ref="L209:L210"/>
    <mergeCell ref="M209:M210"/>
    <mergeCell ref="AE209:AE210"/>
    <mergeCell ref="L211:L212"/>
    <mergeCell ref="M211:M212"/>
    <mergeCell ref="AE211:AE212"/>
    <mergeCell ref="L213:L214"/>
    <mergeCell ref="M213:M214"/>
    <mergeCell ref="Y207:Y214"/>
    <mergeCell ref="Z207:Z214"/>
    <mergeCell ref="AA207:AA214"/>
    <mergeCell ref="AB207:AB214"/>
    <mergeCell ref="AD207:AD214"/>
    <mergeCell ref="AE207:AE208"/>
    <mergeCell ref="AE213:AE214"/>
    <mergeCell ref="I207:I214"/>
    <mergeCell ref="J207:J214"/>
    <mergeCell ref="K207:K214"/>
    <mergeCell ref="L207:L208"/>
    <mergeCell ref="M207:M208"/>
    <mergeCell ref="X207:X214"/>
    <mergeCell ref="C207:C214"/>
    <mergeCell ref="D207:D214"/>
    <mergeCell ref="E207:E214"/>
    <mergeCell ref="F207:F214"/>
    <mergeCell ref="G207:G214"/>
    <mergeCell ref="H207:H214"/>
    <mergeCell ref="AF201:AF206"/>
    <mergeCell ref="AG201:AG206"/>
    <mergeCell ref="L203:L204"/>
    <mergeCell ref="M203:M204"/>
    <mergeCell ref="AE203:AE204"/>
    <mergeCell ref="L205:L206"/>
    <mergeCell ref="M205:M206"/>
    <mergeCell ref="AE205:AE206"/>
    <mergeCell ref="Y201:Y206"/>
    <mergeCell ref="Z201:Z206"/>
    <mergeCell ref="AA201:AA206"/>
    <mergeCell ref="AB201:AB206"/>
    <mergeCell ref="AD201:AD206"/>
    <mergeCell ref="AE201:AE202"/>
    <mergeCell ref="I201:I206"/>
    <mergeCell ref="J201:J206"/>
    <mergeCell ref="K201:K206"/>
    <mergeCell ref="L201:L202"/>
    <mergeCell ref="M201:M202"/>
    <mergeCell ref="X201:X206"/>
    <mergeCell ref="C201:C206"/>
    <mergeCell ref="D201:D206"/>
    <mergeCell ref="E201:E206"/>
    <mergeCell ref="F201:F206"/>
    <mergeCell ref="G201:G206"/>
    <mergeCell ref="H201:H206"/>
    <mergeCell ref="AF193:AF200"/>
    <mergeCell ref="AG193:AG200"/>
    <mergeCell ref="L195:L196"/>
    <mergeCell ref="M195:M196"/>
    <mergeCell ref="AE195:AE196"/>
    <mergeCell ref="L197:L198"/>
    <mergeCell ref="M197:M198"/>
    <mergeCell ref="AE197:AE198"/>
    <mergeCell ref="L199:L200"/>
    <mergeCell ref="M199:M200"/>
    <mergeCell ref="Y193:Y200"/>
    <mergeCell ref="Z193:Z200"/>
    <mergeCell ref="AA193:AA200"/>
    <mergeCell ref="AB193:AB200"/>
    <mergeCell ref="AD193:AD200"/>
    <mergeCell ref="AE193:AE194"/>
    <mergeCell ref="AE199:AE200"/>
    <mergeCell ref="I193:I200"/>
    <mergeCell ref="J193:J200"/>
    <mergeCell ref="K193:K200"/>
    <mergeCell ref="L193:L194"/>
    <mergeCell ref="M193:M194"/>
    <mergeCell ref="X193:X200"/>
    <mergeCell ref="C193:C200"/>
    <mergeCell ref="D193:D200"/>
    <mergeCell ref="E193:E200"/>
    <mergeCell ref="F193:F200"/>
    <mergeCell ref="G193:G200"/>
    <mergeCell ref="H193:H200"/>
    <mergeCell ref="AF187:AF192"/>
    <mergeCell ref="AG187:AG192"/>
    <mergeCell ref="L189:L190"/>
    <mergeCell ref="M189:M190"/>
    <mergeCell ref="AE189:AE190"/>
    <mergeCell ref="L191:L192"/>
    <mergeCell ref="M191:M192"/>
    <mergeCell ref="AE191:AE192"/>
    <mergeCell ref="Y187:Y192"/>
    <mergeCell ref="Z187:Z192"/>
    <mergeCell ref="AA187:AA192"/>
    <mergeCell ref="AB187:AB192"/>
    <mergeCell ref="AD187:AD192"/>
    <mergeCell ref="AE187:AE188"/>
    <mergeCell ref="I187:I192"/>
    <mergeCell ref="J187:J192"/>
    <mergeCell ref="K187:K192"/>
    <mergeCell ref="L187:L188"/>
    <mergeCell ref="M187:M188"/>
    <mergeCell ref="X187:X192"/>
    <mergeCell ref="AE183:AE184"/>
    <mergeCell ref="L185:L186"/>
    <mergeCell ref="M185:M186"/>
    <mergeCell ref="AE185:AE186"/>
    <mergeCell ref="C187:C192"/>
    <mergeCell ref="D187:D192"/>
    <mergeCell ref="E187:E192"/>
    <mergeCell ref="F187:F192"/>
    <mergeCell ref="G187:G192"/>
    <mergeCell ref="H187:H192"/>
    <mergeCell ref="AA179:AA186"/>
    <mergeCell ref="AB179:AB186"/>
    <mergeCell ref="AD179:AD186"/>
    <mergeCell ref="AE179:AE180"/>
    <mergeCell ref="AF179:AF186"/>
    <mergeCell ref="L181:L182"/>
    <mergeCell ref="M181:M182"/>
    <mergeCell ref="AE181:AE182"/>
    <mergeCell ref="L183:L184"/>
    <mergeCell ref="M183:M184"/>
    <mergeCell ref="K179:K186"/>
    <mergeCell ref="L179:L180"/>
    <mergeCell ref="M179:M180"/>
    <mergeCell ref="X179:X186"/>
    <mergeCell ref="Y179:Y186"/>
    <mergeCell ref="Z179:Z186"/>
    <mergeCell ref="E179:E186"/>
    <mergeCell ref="F179:F186"/>
    <mergeCell ref="G179:G186"/>
    <mergeCell ref="H179:H186"/>
    <mergeCell ref="I179:I186"/>
    <mergeCell ref="J179:J186"/>
    <mergeCell ref="L175:L176"/>
    <mergeCell ref="M175:M176"/>
    <mergeCell ref="AE175:AE176"/>
    <mergeCell ref="L177:L178"/>
    <mergeCell ref="M177:M178"/>
    <mergeCell ref="AE177:AE178"/>
    <mergeCell ref="Z173:Z178"/>
    <mergeCell ref="AA173:AA178"/>
    <mergeCell ref="AB173:AB178"/>
    <mergeCell ref="AD173:AD178"/>
    <mergeCell ref="AE173:AE174"/>
    <mergeCell ref="AF173:AF178"/>
    <mergeCell ref="AE171:AE172"/>
    <mergeCell ref="G173:G178"/>
    <mergeCell ref="H173:H178"/>
    <mergeCell ref="I173:I178"/>
    <mergeCell ref="J173:J178"/>
    <mergeCell ref="K173:K178"/>
    <mergeCell ref="L173:L174"/>
    <mergeCell ref="M173:M174"/>
    <mergeCell ref="X173:X178"/>
    <mergeCell ref="Y173:Y178"/>
    <mergeCell ref="K167:K172"/>
    <mergeCell ref="L167:L168"/>
    <mergeCell ref="M167:M168"/>
    <mergeCell ref="X167:X172"/>
    <mergeCell ref="Y167:Y172"/>
    <mergeCell ref="Z167:Z172"/>
    <mergeCell ref="L169:L170"/>
    <mergeCell ref="M169:M170"/>
    <mergeCell ref="L171:L172"/>
    <mergeCell ref="M171:M172"/>
    <mergeCell ref="AH161:AH224"/>
    <mergeCell ref="AI161:AI224"/>
    <mergeCell ref="L163:L164"/>
    <mergeCell ref="M163:M164"/>
    <mergeCell ref="AE163:AE164"/>
    <mergeCell ref="L165:L166"/>
    <mergeCell ref="M165:M166"/>
    <mergeCell ref="AE165:AE166"/>
    <mergeCell ref="AA167:AA172"/>
    <mergeCell ref="AB167:AB172"/>
    <mergeCell ref="AB161:AB166"/>
    <mergeCell ref="AC161:AC224"/>
    <mergeCell ref="AD161:AD166"/>
    <mergeCell ref="AE161:AE162"/>
    <mergeCell ref="AF161:AF166"/>
    <mergeCell ref="AG161:AG186"/>
    <mergeCell ref="AD167:AD172"/>
    <mergeCell ref="AE167:AE168"/>
    <mergeCell ref="AF167:AF172"/>
    <mergeCell ref="AE169:AE170"/>
    <mergeCell ref="L161:L162"/>
    <mergeCell ref="M161:M162"/>
    <mergeCell ref="X161:X166"/>
    <mergeCell ref="Y161:Y166"/>
    <mergeCell ref="Z161:Z166"/>
    <mergeCell ref="AA161:AA166"/>
    <mergeCell ref="F161:F178"/>
    <mergeCell ref="G161:G166"/>
    <mergeCell ref="H161:H166"/>
    <mergeCell ref="I161:I166"/>
    <mergeCell ref="J161:J166"/>
    <mergeCell ref="K161:K166"/>
    <mergeCell ref="G167:G172"/>
    <mergeCell ref="H167:H172"/>
    <mergeCell ref="I167:I172"/>
    <mergeCell ref="J167:J172"/>
    <mergeCell ref="AB159:AB160"/>
    <mergeCell ref="AD159:AD160"/>
    <mergeCell ref="AE159:AE160"/>
    <mergeCell ref="AF159:AF160"/>
    <mergeCell ref="AG159:AG160"/>
    <mergeCell ref="A161:A224"/>
    <mergeCell ref="B161:B224"/>
    <mergeCell ref="C161:C186"/>
    <mergeCell ref="D161:D186"/>
    <mergeCell ref="E161:E178"/>
    <mergeCell ref="L159:L160"/>
    <mergeCell ref="M159:M160"/>
    <mergeCell ref="X159:X160"/>
    <mergeCell ref="Y159:Y160"/>
    <mergeCell ref="Z159:Z160"/>
    <mergeCell ref="AA159:AA160"/>
    <mergeCell ref="AE157:AE158"/>
    <mergeCell ref="C159:C160"/>
    <mergeCell ref="D159:D160"/>
    <mergeCell ref="E159:E160"/>
    <mergeCell ref="F159:F160"/>
    <mergeCell ref="G159:G160"/>
    <mergeCell ref="H159:H160"/>
    <mergeCell ref="I159:I160"/>
    <mergeCell ref="J159:J160"/>
    <mergeCell ref="K159:K160"/>
    <mergeCell ref="AB151:AB158"/>
    <mergeCell ref="AE151:AE152"/>
    <mergeCell ref="AF151:AF158"/>
    <mergeCell ref="AG151:AG158"/>
    <mergeCell ref="L153:L154"/>
    <mergeCell ref="M153:M154"/>
    <mergeCell ref="AE153:AE154"/>
    <mergeCell ref="L155:L156"/>
    <mergeCell ref="M155:M156"/>
    <mergeCell ref="AE155:AE156"/>
    <mergeCell ref="L151:L152"/>
    <mergeCell ref="M151:M152"/>
    <mergeCell ref="X151:X158"/>
    <mergeCell ref="Y151:Y158"/>
    <mergeCell ref="Z151:Z158"/>
    <mergeCell ref="AA151:AA158"/>
    <mergeCell ref="L157:L158"/>
    <mergeCell ref="M157:M158"/>
    <mergeCell ref="AE149:AE150"/>
    <mergeCell ref="C151:C158"/>
    <mergeCell ref="D151:D158"/>
    <mergeCell ref="E151:E158"/>
    <mergeCell ref="F151:F158"/>
    <mergeCell ref="G151:G158"/>
    <mergeCell ref="H151:H158"/>
    <mergeCell ref="I151:I158"/>
    <mergeCell ref="J151:J158"/>
    <mergeCell ref="K151:K158"/>
    <mergeCell ref="AB143:AB150"/>
    <mergeCell ref="AE143:AE144"/>
    <mergeCell ref="AF143:AF150"/>
    <mergeCell ref="AG143:AG150"/>
    <mergeCell ref="L145:L146"/>
    <mergeCell ref="M145:M146"/>
    <mergeCell ref="AE145:AE146"/>
    <mergeCell ref="L147:L148"/>
    <mergeCell ref="M147:M148"/>
    <mergeCell ref="AE147:AE148"/>
    <mergeCell ref="L143:L144"/>
    <mergeCell ref="M143:M144"/>
    <mergeCell ref="X143:X150"/>
    <mergeCell ref="Y143:Y150"/>
    <mergeCell ref="Z143:Z150"/>
    <mergeCell ref="AA143:AA150"/>
    <mergeCell ref="L149:L150"/>
    <mergeCell ref="M149:M150"/>
    <mergeCell ref="AE141:AE142"/>
    <mergeCell ref="C143:C150"/>
    <mergeCell ref="D143:D150"/>
    <mergeCell ref="E143:E150"/>
    <mergeCell ref="F143:F150"/>
    <mergeCell ref="G143:G150"/>
    <mergeCell ref="H143:H150"/>
    <mergeCell ref="I143:I150"/>
    <mergeCell ref="J143:J150"/>
    <mergeCell ref="K143:K150"/>
    <mergeCell ref="Z137:Z142"/>
    <mergeCell ref="AA137:AA142"/>
    <mergeCell ref="AB137:AB142"/>
    <mergeCell ref="AE137:AE138"/>
    <mergeCell ref="AF137:AF142"/>
    <mergeCell ref="L139:L140"/>
    <mergeCell ref="M139:M140"/>
    <mergeCell ref="AE139:AE140"/>
    <mergeCell ref="L141:L142"/>
    <mergeCell ref="M141:M142"/>
    <mergeCell ref="AE135:AE136"/>
    <mergeCell ref="G137:G142"/>
    <mergeCell ref="H137:H142"/>
    <mergeCell ref="I137:I142"/>
    <mergeCell ref="J137:J142"/>
    <mergeCell ref="K137:K142"/>
    <mergeCell ref="L137:L138"/>
    <mergeCell ref="M137:M138"/>
    <mergeCell ref="X137:X142"/>
    <mergeCell ref="Y137:Y142"/>
    <mergeCell ref="AA129:AA136"/>
    <mergeCell ref="AB129:AB136"/>
    <mergeCell ref="AE129:AE130"/>
    <mergeCell ref="AF129:AF136"/>
    <mergeCell ref="L131:L132"/>
    <mergeCell ref="M131:M132"/>
    <mergeCell ref="AE131:AE132"/>
    <mergeCell ref="L133:L134"/>
    <mergeCell ref="M133:M134"/>
    <mergeCell ref="AE133:AE134"/>
    <mergeCell ref="K129:K136"/>
    <mergeCell ref="L129:L130"/>
    <mergeCell ref="M129:M130"/>
    <mergeCell ref="X129:X136"/>
    <mergeCell ref="Y129:Y136"/>
    <mergeCell ref="Z129:Z136"/>
    <mergeCell ref="L135:L136"/>
    <mergeCell ref="M135:M136"/>
    <mergeCell ref="E129:E142"/>
    <mergeCell ref="F129:F142"/>
    <mergeCell ref="G129:G136"/>
    <mergeCell ref="H129:H136"/>
    <mergeCell ref="I129:I136"/>
    <mergeCell ref="J129:J136"/>
    <mergeCell ref="E123:E128"/>
    <mergeCell ref="F123:F128"/>
    <mergeCell ref="L123:L124"/>
    <mergeCell ref="M123:M124"/>
    <mergeCell ref="AE123:AE124"/>
    <mergeCell ref="L125:L126"/>
    <mergeCell ref="M125:M126"/>
    <mergeCell ref="AE125:AE126"/>
    <mergeCell ref="L127:L128"/>
    <mergeCell ref="M127:M128"/>
    <mergeCell ref="AE117:AE118"/>
    <mergeCell ref="AF117:AF128"/>
    <mergeCell ref="AG117:AG142"/>
    <mergeCell ref="L119:L120"/>
    <mergeCell ref="M119:M120"/>
    <mergeCell ref="AE119:AE120"/>
    <mergeCell ref="L121:L122"/>
    <mergeCell ref="M121:M122"/>
    <mergeCell ref="AE121:AE122"/>
    <mergeCell ref="AE127:AE128"/>
    <mergeCell ref="I117:I128"/>
    <mergeCell ref="J117:J128"/>
    <mergeCell ref="K117:K128"/>
    <mergeCell ref="L117:L118"/>
    <mergeCell ref="M117:M118"/>
    <mergeCell ref="X117:X128"/>
    <mergeCell ref="AE113:AE114"/>
    <mergeCell ref="L115:L116"/>
    <mergeCell ref="M115:M116"/>
    <mergeCell ref="AE115:AE116"/>
    <mergeCell ref="C117:C142"/>
    <mergeCell ref="D117:D142"/>
    <mergeCell ref="E117:E122"/>
    <mergeCell ref="F117:F122"/>
    <mergeCell ref="G117:G128"/>
    <mergeCell ref="H117:H128"/>
    <mergeCell ref="AE109:AE110"/>
    <mergeCell ref="AF109:AF116"/>
    <mergeCell ref="AG109:AG116"/>
    <mergeCell ref="AH109:AH160"/>
    <mergeCell ref="AI109:AI160"/>
    <mergeCell ref="L111:L112"/>
    <mergeCell ref="M111:M112"/>
    <mergeCell ref="AE111:AE112"/>
    <mergeCell ref="L113:L114"/>
    <mergeCell ref="M113:M114"/>
    <mergeCell ref="Y109:Y116"/>
    <mergeCell ref="Z109:Z116"/>
    <mergeCell ref="AA109:AA116"/>
    <mergeCell ref="AB109:AB116"/>
    <mergeCell ref="AC109:AC160"/>
    <mergeCell ref="AD109:AD158"/>
    <mergeCell ref="Y117:Y128"/>
    <mergeCell ref="Z117:Z128"/>
    <mergeCell ref="AA117:AA128"/>
    <mergeCell ref="AB117:AB128"/>
    <mergeCell ref="I109:I116"/>
    <mergeCell ref="J109:J116"/>
    <mergeCell ref="K109:K116"/>
    <mergeCell ref="L109:L110"/>
    <mergeCell ref="M109:M110"/>
    <mergeCell ref="X109:X116"/>
    <mergeCell ref="AF107:AF108"/>
    <mergeCell ref="AG107:AG108"/>
    <mergeCell ref="A109:A160"/>
    <mergeCell ref="B109:B160"/>
    <mergeCell ref="C109:C116"/>
    <mergeCell ref="D109:D116"/>
    <mergeCell ref="E109:E116"/>
    <mergeCell ref="F109:F116"/>
    <mergeCell ref="G109:G116"/>
    <mergeCell ref="H109:H116"/>
    <mergeCell ref="Y107:Y108"/>
    <mergeCell ref="Z107:Z108"/>
    <mergeCell ref="AA107:AA108"/>
    <mergeCell ref="AB107:AB108"/>
    <mergeCell ref="AD107:AD108"/>
    <mergeCell ref="AE107:AE108"/>
    <mergeCell ref="I107:I108"/>
    <mergeCell ref="J107:J108"/>
    <mergeCell ref="K107:K108"/>
    <mergeCell ref="L107:L108"/>
    <mergeCell ref="M107:M108"/>
    <mergeCell ref="X107:X108"/>
    <mergeCell ref="AE103:AE104"/>
    <mergeCell ref="L105:L106"/>
    <mergeCell ref="M105:M106"/>
    <mergeCell ref="AE105:AE106"/>
    <mergeCell ref="C107:C108"/>
    <mergeCell ref="D107:D108"/>
    <mergeCell ref="E107:E108"/>
    <mergeCell ref="F107:F108"/>
    <mergeCell ref="G107:G108"/>
    <mergeCell ref="H107:H108"/>
    <mergeCell ref="AB99:AB106"/>
    <mergeCell ref="AD99:AD106"/>
    <mergeCell ref="AE99:AE100"/>
    <mergeCell ref="AF99:AF106"/>
    <mergeCell ref="AG99:AG106"/>
    <mergeCell ref="L101:L102"/>
    <mergeCell ref="M101:M102"/>
    <mergeCell ref="AE101:AE102"/>
    <mergeCell ref="L103:L104"/>
    <mergeCell ref="M103:M104"/>
    <mergeCell ref="L99:L100"/>
    <mergeCell ref="M99:M100"/>
    <mergeCell ref="X99:X106"/>
    <mergeCell ref="Y99:Y106"/>
    <mergeCell ref="Z99:Z106"/>
    <mergeCell ref="AA99:AA106"/>
    <mergeCell ref="AE97:AE98"/>
    <mergeCell ref="C99:C106"/>
    <mergeCell ref="D99:D106"/>
    <mergeCell ref="E99:E106"/>
    <mergeCell ref="F99:F106"/>
    <mergeCell ref="G99:G106"/>
    <mergeCell ref="H99:H106"/>
    <mergeCell ref="I99:I106"/>
    <mergeCell ref="J99:J106"/>
    <mergeCell ref="K99:K106"/>
    <mergeCell ref="AE91:AE92"/>
    <mergeCell ref="L93:L94"/>
    <mergeCell ref="M93:M94"/>
    <mergeCell ref="AE93:AE94"/>
    <mergeCell ref="L95:L96"/>
    <mergeCell ref="M95:M96"/>
    <mergeCell ref="AE95:AE96"/>
    <mergeCell ref="AE85:AE86"/>
    <mergeCell ref="L87:L88"/>
    <mergeCell ref="M87:M88"/>
    <mergeCell ref="AE87:AE88"/>
    <mergeCell ref="L89:L90"/>
    <mergeCell ref="M89:M90"/>
    <mergeCell ref="AE89:AE90"/>
    <mergeCell ref="AB81:AB98"/>
    <mergeCell ref="AD81:AD98"/>
    <mergeCell ref="AE81:AE82"/>
    <mergeCell ref="AF81:AF98"/>
    <mergeCell ref="AG81:AG98"/>
    <mergeCell ref="L83:L84"/>
    <mergeCell ref="M83:M84"/>
    <mergeCell ref="AE83:AE84"/>
    <mergeCell ref="L85:L86"/>
    <mergeCell ref="M85:M86"/>
    <mergeCell ref="L81:L82"/>
    <mergeCell ref="M81:M82"/>
    <mergeCell ref="X81:X98"/>
    <mergeCell ref="Y81:Y98"/>
    <mergeCell ref="Z81:Z98"/>
    <mergeCell ref="AA81:AA98"/>
    <mergeCell ref="L91:L92"/>
    <mergeCell ref="M91:M92"/>
    <mergeCell ref="L97:L98"/>
    <mergeCell ref="M97:M98"/>
    <mergeCell ref="AE79:AE80"/>
    <mergeCell ref="C81:C98"/>
    <mergeCell ref="D81:D98"/>
    <mergeCell ref="E81:E98"/>
    <mergeCell ref="F81:F98"/>
    <mergeCell ref="G81:G98"/>
    <mergeCell ref="H81:H98"/>
    <mergeCell ref="I81:I98"/>
    <mergeCell ref="J81:J98"/>
    <mergeCell ref="K81:K98"/>
    <mergeCell ref="AD73:AD80"/>
    <mergeCell ref="AE73:AE74"/>
    <mergeCell ref="AF73:AF80"/>
    <mergeCell ref="AG73:AG80"/>
    <mergeCell ref="L75:L76"/>
    <mergeCell ref="M75:M76"/>
    <mergeCell ref="AE75:AE76"/>
    <mergeCell ref="L77:L78"/>
    <mergeCell ref="M77:M78"/>
    <mergeCell ref="AE77:AE78"/>
    <mergeCell ref="M73:M74"/>
    <mergeCell ref="X73:X80"/>
    <mergeCell ref="Y73:Y80"/>
    <mergeCell ref="Z73:Z80"/>
    <mergeCell ref="AA73:AA80"/>
    <mergeCell ref="AB73:AB80"/>
    <mergeCell ref="M79:M80"/>
    <mergeCell ref="G73:G80"/>
    <mergeCell ref="H73:H80"/>
    <mergeCell ref="I73:I80"/>
    <mergeCell ref="J73:J80"/>
    <mergeCell ref="K73:K80"/>
    <mergeCell ref="L73:L74"/>
    <mergeCell ref="L79:L80"/>
    <mergeCell ref="AD69:AD72"/>
    <mergeCell ref="AE69:AE70"/>
    <mergeCell ref="AF69:AF72"/>
    <mergeCell ref="I71:I72"/>
    <mergeCell ref="J71:J72"/>
    <mergeCell ref="K71:K72"/>
    <mergeCell ref="L71:L72"/>
    <mergeCell ref="M71:M72"/>
    <mergeCell ref="AE71:AE72"/>
    <mergeCell ref="M69:M70"/>
    <mergeCell ref="X69:X72"/>
    <mergeCell ref="Y69:Y72"/>
    <mergeCell ref="Z69:Z72"/>
    <mergeCell ref="AA69:AA72"/>
    <mergeCell ref="AB69:AB72"/>
    <mergeCell ref="G69:G72"/>
    <mergeCell ref="H69:H72"/>
    <mergeCell ref="I69:I70"/>
    <mergeCell ref="J69:J70"/>
    <mergeCell ref="K69:K70"/>
    <mergeCell ref="L69:L70"/>
    <mergeCell ref="AF61:AF68"/>
    <mergeCell ref="AG61:AG72"/>
    <mergeCell ref="L63:L64"/>
    <mergeCell ref="M63:M64"/>
    <mergeCell ref="AE63:AE64"/>
    <mergeCell ref="L65:L66"/>
    <mergeCell ref="M65:M66"/>
    <mergeCell ref="AE65:AE66"/>
    <mergeCell ref="L67:L68"/>
    <mergeCell ref="M67:M68"/>
    <mergeCell ref="Y61:Y68"/>
    <mergeCell ref="Z61:Z68"/>
    <mergeCell ref="AA61:AA68"/>
    <mergeCell ref="AB61:AB68"/>
    <mergeCell ref="AD61:AD68"/>
    <mergeCell ref="AE61:AE62"/>
    <mergeCell ref="AE67:AE68"/>
    <mergeCell ref="I61:I68"/>
    <mergeCell ref="J61:J68"/>
    <mergeCell ref="K61:K68"/>
    <mergeCell ref="L61:L62"/>
    <mergeCell ref="M61:M62"/>
    <mergeCell ref="X61:X68"/>
    <mergeCell ref="AE57:AE58"/>
    <mergeCell ref="L59:L60"/>
    <mergeCell ref="M59:M60"/>
    <mergeCell ref="AE59:AE60"/>
    <mergeCell ref="C61:C72"/>
    <mergeCell ref="D61:D72"/>
    <mergeCell ref="E61:E72"/>
    <mergeCell ref="F61:F72"/>
    <mergeCell ref="G61:G68"/>
    <mergeCell ref="H61:H68"/>
    <mergeCell ref="AD51:AD60"/>
    <mergeCell ref="AE51:AE52"/>
    <mergeCell ref="AF51:AF60"/>
    <mergeCell ref="L53:L54"/>
    <mergeCell ref="M53:M54"/>
    <mergeCell ref="AE53:AE54"/>
    <mergeCell ref="L55:L56"/>
    <mergeCell ref="M55:M56"/>
    <mergeCell ref="AE55:AE56"/>
    <mergeCell ref="L57:L58"/>
    <mergeCell ref="M51:M52"/>
    <mergeCell ref="X51:X60"/>
    <mergeCell ref="Y51:Y60"/>
    <mergeCell ref="Z51:Z60"/>
    <mergeCell ref="AA51:AA60"/>
    <mergeCell ref="AB51:AB60"/>
    <mergeCell ref="M57:M58"/>
    <mergeCell ref="G51:G60"/>
    <mergeCell ref="H51:H60"/>
    <mergeCell ref="I51:I60"/>
    <mergeCell ref="J51:J60"/>
    <mergeCell ref="K51:K60"/>
    <mergeCell ref="L51:L52"/>
    <mergeCell ref="AD45:AD50"/>
    <mergeCell ref="AE45:AE46"/>
    <mergeCell ref="AF45:AF50"/>
    <mergeCell ref="L47:L48"/>
    <mergeCell ref="M47:M48"/>
    <mergeCell ref="AE47:AE48"/>
    <mergeCell ref="L49:L50"/>
    <mergeCell ref="M49:M50"/>
    <mergeCell ref="AE49:AE50"/>
    <mergeCell ref="M45:M46"/>
    <mergeCell ref="X45:X50"/>
    <mergeCell ref="Y45:Y50"/>
    <mergeCell ref="Z45:Z50"/>
    <mergeCell ref="AA45:AA50"/>
    <mergeCell ref="AB45:AB50"/>
    <mergeCell ref="AE41:AE42"/>
    <mergeCell ref="L43:L44"/>
    <mergeCell ref="M43:M44"/>
    <mergeCell ref="AE43:AE44"/>
    <mergeCell ref="G45:G50"/>
    <mergeCell ref="H45:H50"/>
    <mergeCell ref="I45:I50"/>
    <mergeCell ref="J45:J50"/>
    <mergeCell ref="K45:K50"/>
    <mergeCell ref="L45:L46"/>
    <mergeCell ref="AE35:AE36"/>
    <mergeCell ref="L37:L38"/>
    <mergeCell ref="M37:M38"/>
    <mergeCell ref="AE37:AE38"/>
    <mergeCell ref="L39:L40"/>
    <mergeCell ref="M39:M40"/>
    <mergeCell ref="AE39:AE40"/>
    <mergeCell ref="AD29:AD44"/>
    <mergeCell ref="AE29:AE30"/>
    <mergeCell ref="AF29:AF44"/>
    <mergeCell ref="L31:L32"/>
    <mergeCell ref="M31:M32"/>
    <mergeCell ref="AE31:AE32"/>
    <mergeCell ref="L33:L34"/>
    <mergeCell ref="M33:M34"/>
    <mergeCell ref="AE33:AE34"/>
    <mergeCell ref="L35:L36"/>
    <mergeCell ref="M29:M30"/>
    <mergeCell ref="X29:X44"/>
    <mergeCell ref="Y29:Y44"/>
    <mergeCell ref="Z29:Z44"/>
    <mergeCell ref="AA29:AA44"/>
    <mergeCell ref="AB29:AB44"/>
    <mergeCell ref="M35:M36"/>
    <mergeCell ref="M41:M42"/>
    <mergeCell ref="G29:G44"/>
    <mergeCell ref="H29:H44"/>
    <mergeCell ref="I29:I44"/>
    <mergeCell ref="J29:J44"/>
    <mergeCell ref="K29:K44"/>
    <mergeCell ref="L29:L30"/>
    <mergeCell ref="L41:L42"/>
    <mergeCell ref="AD25:AD28"/>
    <mergeCell ref="AE25:AE26"/>
    <mergeCell ref="AF25:AF28"/>
    <mergeCell ref="L27:L28"/>
    <mergeCell ref="M27:M28"/>
    <mergeCell ref="AE27:AE28"/>
    <mergeCell ref="M25:M26"/>
    <mergeCell ref="X25:X28"/>
    <mergeCell ref="Y25:Y28"/>
    <mergeCell ref="Z25:Z28"/>
    <mergeCell ref="AA25:AA28"/>
    <mergeCell ref="AB25:AB28"/>
    <mergeCell ref="AE21:AE22"/>
    <mergeCell ref="L23:L24"/>
    <mergeCell ref="M23:M24"/>
    <mergeCell ref="AE23:AE24"/>
    <mergeCell ref="G25:G28"/>
    <mergeCell ref="H25:H28"/>
    <mergeCell ref="I25:I28"/>
    <mergeCell ref="J25:J28"/>
    <mergeCell ref="K25:K28"/>
    <mergeCell ref="L25:L26"/>
    <mergeCell ref="AE15:AE16"/>
    <mergeCell ref="L17:L18"/>
    <mergeCell ref="M17:M18"/>
    <mergeCell ref="AE17:AE18"/>
    <mergeCell ref="L19:L20"/>
    <mergeCell ref="M19:M20"/>
    <mergeCell ref="AE19:AE20"/>
    <mergeCell ref="M13:M14"/>
    <mergeCell ref="X13:X24"/>
    <mergeCell ref="Y13:Y24"/>
    <mergeCell ref="Z13:Z24"/>
    <mergeCell ref="AA13:AA24"/>
    <mergeCell ref="AB13:AB24"/>
    <mergeCell ref="M15:M16"/>
    <mergeCell ref="M21:M22"/>
    <mergeCell ref="G13:G24"/>
    <mergeCell ref="H13:H24"/>
    <mergeCell ref="I13:I24"/>
    <mergeCell ref="J13:J24"/>
    <mergeCell ref="K13:K24"/>
    <mergeCell ref="L13:L14"/>
    <mergeCell ref="L15:L16"/>
    <mergeCell ref="L21:L22"/>
    <mergeCell ref="AI3:AI108"/>
    <mergeCell ref="L5:L6"/>
    <mergeCell ref="M5:M6"/>
    <mergeCell ref="AE5:AE6"/>
    <mergeCell ref="L7:L8"/>
    <mergeCell ref="M7:M8"/>
    <mergeCell ref="AE7:AE8"/>
    <mergeCell ref="L9:L10"/>
    <mergeCell ref="M9:M10"/>
    <mergeCell ref="AE9:AE10"/>
    <mergeCell ref="AC3:AC108"/>
    <mergeCell ref="AD3:AD12"/>
    <mergeCell ref="AE3:AE4"/>
    <mergeCell ref="AF3:AF12"/>
    <mergeCell ref="AG3:AG60"/>
    <mergeCell ref="AH3:AH108"/>
    <mergeCell ref="AE11:AE12"/>
    <mergeCell ref="AD13:AD24"/>
    <mergeCell ref="AE13:AE14"/>
    <mergeCell ref="AF13:AF24"/>
    <mergeCell ref="M3:M4"/>
    <mergeCell ref="X3:X12"/>
    <mergeCell ref="Y3:Y12"/>
    <mergeCell ref="Z3:Z12"/>
    <mergeCell ref="AA3:AA12"/>
    <mergeCell ref="AB3:AB12"/>
    <mergeCell ref="M11:M12"/>
    <mergeCell ref="G3:G12"/>
    <mergeCell ref="H3:H12"/>
    <mergeCell ref="I3:I12"/>
    <mergeCell ref="J3:J12"/>
    <mergeCell ref="K3:K12"/>
    <mergeCell ref="L3:L4"/>
    <mergeCell ref="L11:L12"/>
    <mergeCell ref="A3:A108"/>
    <mergeCell ref="B3:B108"/>
    <mergeCell ref="C3:C60"/>
    <mergeCell ref="D3:D60"/>
    <mergeCell ref="E3:E60"/>
    <mergeCell ref="F3:F60"/>
    <mergeCell ref="C73:C80"/>
    <mergeCell ref="D73:D80"/>
    <mergeCell ref="E73:E80"/>
    <mergeCell ref="F73:F80"/>
    <mergeCell ref="B1:F1"/>
    <mergeCell ref="G1:AO1"/>
    <mergeCell ref="M2:N2"/>
    <mergeCell ref="AJ2:AK2"/>
    <mergeCell ref="AL2:AM2"/>
    <mergeCell ref="AN2:AO2"/>
  </mergeCells>
  <conditionalFormatting sqref="AF109:AH109">
    <cfRule type="iconSet" priority="110">
      <iconSet iconSet="3Symbols">
        <cfvo type="percent" val="0"/>
        <cfvo type="percent" val="33"/>
        <cfvo type="percent" val="67"/>
      </iconSet>
    </cfRule>
  </conditionalFormatting>
  <conditionalFormatting sqref="AF117:AG117">
    <cfRule type="iconSet" priority="109">
      <iconSet iconSet="3Symbols">
        <cfvo type="percent" val="0"/>
        <cfvo type="percent" val="33"/>
        <cfvo type="percent" val="67"/>
      </iconSet>
    </cfRule>
  </conditionalFormatting>
  <conditionalFormatting sqref="AG151">
    <cfRule type="iconSet" priority="108">
      <iconSet iconSet="3Symbols">
        <cfvo type="percent" val="0"/>
        <cfvo type="percent" val="33"/>
        <cfvo type="percent" val="67"/>
      </iconSet>
    </cfRule>
  </conditionalFormatting>
  <conditionalFormatting sqref="AG143">
    <cfRule type="iconSet" priority="107">
      <iconSet iconSet="3Symbols">
        <cfvo type="percent" val="0"/>
        <cfvo type="percent" val="33"/>
        <cfvo type="percent" val="67"/>
      </iconSet>
    </cfRule>
  </conditionalFormatting>
  <conditionalFormatting sqref="AC109">
    <cfRule type="colorScale" priority="111">
      <colorScale>
        <cfvo type="percent" val="45"/>
        <cfvo type="percent" val="85"/>
        <cfvo type="percent" val="100"/>
        <color rgb="FFF8696B"/>
        <color rgb="FFFFEB84"/>
        <color rgb="FF63BE7B"/>
      </colorScale>
    </cfRule>
    <cfRule type="colorScale" priority="112">
      <colorScale>
        <cfvo type="num" val="45"/>
        <cfvo type="num" val="85"/>
        <cfvo type="num" val="100"/>
        <color rgb="FFF8696B"/>
        <color rgb="FFFFEB84"/>
        <color rgb="FF63BE7B"/>
      </colorScale>
    </cfRule>
    <cfRule type="colorScale" priority="113">
      <colorScale>
        <cfvo type="num" val="0"/>
        <cfvo type="num" val="0"/>
        <cfvo type="num" val="85"/>
        <color rgb="FFF8696B"/>
        <color rgb="FFFFEB84"/>
        <color rgb="FF63BE7B"/>
      </colorScale>
    </cfRule>
  </conditionalFormatting>
  <conditionalFormatting sqref="AC161">
    <cfRule type="colorScale" priority="104">
      <colorScale>
        <cfvo type="percent" val="45"/>
        <cfvo type="percent" val="85"/>
        <cfvo type="percent" val="100"/>
        <color rgb="FFF8696B"/>
        <color rgb="FFFFEB84"/>
        <color rgb="FF63BE7B"/>
      </colorScale>
    </cfRule>
    <cfRule type="colorScale" priority="105">
      <colorScale>
        <cfvo type="num" val="45"/>
        <cfvo type="num" val="85"/>
        <cfvo type="num" val="100"/>
        <color rgb="FFF8696B"/>
        <color rgb="FFFFEB84"/>
        <color rgb="FF63BE7B"/>
      </colorScale>
    </cfRule>
    <cfRule type="colorScale" priority="106">
      <colorScale>
        <cfvo type="num" val="0"/>
        <cfvo type="num" val="0"/>
        <cfvo type="num" val="85"/>
        <color rgb="FFF8696B"/>
        <color rgb="FFFFEB84"/>
        <color rgb="FF63BE7B"/>
      </colorScale>
    </cfRule>
  </conditionalFormatting>
  <conditionalFormatting sqref="AC425">
    <cfRule type="colorScale" priority="101">
      <colorScale>
        <cfvo type="percent" val="45"/>
        <cfvo type="percent" val="85"/>
        <cfvo type="percent" val="100"/>
        <color rgb="FFF8696B"/>
        <color rgb="FFFFEB84"/>
        <color rgb="FF63BE7B"/>
      </colorScale>
    </cfRule>
    <cfRule type="colorScale" priority="102">
      <colorScale>
        <cfvo type="num" val="45"/>
        <cfvo type="num" val="85"/>
        <cfvo type="num" val="100"/>
        <color rgb="FFF8696B"/>
        <color rgb="FFFFEB84"/>
        <color rgb="FF63BE7B"/>
      </colorScale>
    </cfRule>
    <cfRule type="colorScale" priority="103">
      <colorScale>
        <cfvo type="num" val="0"/>
        <cfvo type="num" val="0"/>
        <cfvo type="num" val="85"/>
        <color rgb="FFF8696B"/>
        <color rgb="FFFFEB84"/>
        <color rgb="FF63BE7B"/>
      </colorScale>
    </cfRule>
  </conditionalFormatting>
  <conditionalFormatting sqref="AF441:AG441 AF425:AG425">
    <cfRule type="iconSet" priority="100">
      <iconSet iconSet="3Symbols">
        <cfvo type="percent" val="0"/>
        <cfvo type="percent" val="33"/>
        <cfvo type="percent" val="67"/>
      </iconSet>
    </cfRule>
  </conditionalFormatting>
  <conditionalFormatting sqref="AF467 AF459 AF445 AF451:AG451 AH425">
    <cfRule type="iconSet" priority="99">
      <iconSet iconSet="3Symbols">
        <cfvo type="percent" val="0"/>
        <cfvo type="percent" val="33"/>
        <cfvo type="percent" val="67"/>
      </iconSet>
    </cfRule>
  </conditionalFormatting>
  <conditionalFormatting sqref="AF691:AG691 AF631:AG631 AF627:AG627 AF657 AF649:AG649 AF609:AH609">
    <cfRule type="iconSet" priority="97">
      <iconSet iconSet="3Symbols">
        <cfvo type="percent" val="0"/>
        <cfvo type="percent" val="33"/>
        <cfvo type="percent" val="67"/>
      </iconSet>
    </cfRule>
  </conditionalFormatting>
  <conditionalFormatting sqref="AF645:AG645">
    <cfRule type="iconSet" priority="96">
      <iconSet iconSet="3Symbols">
        <cfvo type="percent" val="0"/>
        <cfvo type="percent" val="33"/>
        <cfvo type="percent" val="67"/>
      </iconSet>
    </cfRule>
  </conditionalFormatting>
  <conditionalFormatting sqref="AF699:AG699 AF707:AG707">
    <cfRule type="iconSet" priority="95">
      <iconSet iconSet="3Symbols">
        <cfvo type="percent" val="0"/>
        <cfvo type="percent" val="33"/>
        <cfvo type="percent" val="67"/>
      </iconSet>
    </cfRule>
  </conditionalFormatting>
  <conditionalFormatting sqref="AF721:AG721">
    <cfRule type="iconSet" priority="98">
      <iconSet iconSet="3Symbols">
        <cfvo type="percent" val="0"/>
        <cfvo type="percent" val="33"/>
        <cfvo type="percent" val="67"/>
      </iconSet>
    </cfRule>
  </conditionalFormatting>
  <conditionalFormatting sqref="AF255 AF225:AH225">
    <cfRule type="iconSet" priority="93">
      <iconSet iconSet="3Symbols">
        <cfvo type="percent" val="0"/>
        <cfvo type="percent" val="33"/>
        <cfvo type="percent" val="67"/>
      </iconSet>
    </cfRule>
  </conditionalFormatting>
  <conditionalFormatting sqref="AF313 AF307 AF303 AF263">
    <cfRule type="iconSet" priority="92">
      <iconSet iconSet="3Symbols">
        <cfvo type="percent" val="0"/>
        <cfvo type="percent" val="33"/>
        <cfvo type="percent" val="67"/>
      </iconSet>
    </cfRule>
  </conditionalFormatting>
  <conditionalFormatting sqref="AF237">
    <cfRule type="iconSet" priority="91">
      <iconSet iconSet="3Symbols">
        <cfvo type="percent" val="0"/>
        <cfvo type="percent" val="33"/>
        <cfvo type="percent" val="67"/>
      </iconSet>
    </cfRule>
  </conditionalFormatting>
  <conditionalFormatting sqref="AF295">
    <cfRule type="iconSet" priority="90">
      <iconSet iconSet="3Symbols">
        <cfvo type="percent" val="0"/>
        <cfvo type="percent" val="33"/>
        <cfvo type="percent" val="67"/>
      </iconSet>
    </cfRule>
  </conditionalFormatting>
  <conditionalFormatting sqref="AF337">
    <cfRule type="iconSet" priority="89">
      <iconSet iconSet="3Symbols">
        <cfvo type="percent" val="0"/>
        <cfvo type="percent" val="33"/>
        <cfvo type="percent" val="67"/>
      </iconSet>
    </cfRule>
  </conditionalFormatting>
  <conditionalFormatting sqref="AF351">
    <cfRule type="iconSet" priority="88">
      <iconSet iconSet="3Symbols">
        <cfvo type="percent" val="0"/>
        <cfvo type="percent" val="33"/>
        <cfvo type="percent" val="67"/>
      </iconSet>
    </cfRule>
  </conditionalFormatting>
  <conditionalFormatting sqref="AF359">
    <cfRule type="iconSet" priority="87">
      <iconSet iconSet="3Symbols">
        <cfvo type="percent" val="0"/>
        <cfvo type="percent" val="33"/>
        <cfvo type="percent" val="67"/>
      </iconSet>
    </cfRule>
  </conditionalFormatting>
  <conditionalFormatting sqref="AF399">
    <cfRule type="iconSet" priority="94">
      <iconSet iconSet="3Symbols">
        <cfvo type="percent" val="0"/>
        <cfvo type="percent" val="33"/>
        <cfvo type="percent" val="67"/>
      </iconSet>
    </cfRule>
  </conditionalFormatting>
  <conditionalFormatting sqref="AF801:AG801 AF781:AH781">
    <cfRule type="iconSet" priority="82">
      <iconSet iconSet="3Symbols">
        <cfvo type="percent" val="0"/>
        <cfvo type="percent" val="33"/>
        <cfvo type="percent" val="67"/>
      </iconSet>
    </cfRule>
  </conditionalFormatting>
  <conditionalFormatting sqref="AF863:AG863 AF809:AG809 AF851:AG851">
    <cfRule type="iconSet" priority="81">
      <iconSet iconSet="3Symbols">
        <cfvo type="percent" val="0"/>
        <cfvo type="percent" val="33"/>
        <cfvo type="percent" val="67"/>
      </iconSet>
    </cfRule>
  </conditionalFormatting>
  <conditionalFormatting sqref="AF845">
    <cfRule type="iconSet" priority="80">
      <iconSet iconSet="3Symbols">
        <cfvo type="percent" val="0"/>
        <cfvo type="percent" val="33"/>
        <cfvo type="percent" val="67"/>
      </iconSet>
    </cfRule>
  </conditionalFormatting>
  <conditionalFormatting sqref="AF823:AG823">
    <cfRule type="iconSet" priority="79">
      <iconSet iconSet="3Symbols">
        <cfvo type="percent" val="0"/>
        <cfvo type="percent" val="33"/>
        <cfvo type="percent" val="67"/>
      </iconSet>
    </cfRule>
  </conditionalFormatting>
  <conditionalFormatting sqref="AF829:AG829">
    <cfRule type="iconSet" priority="78">
      <iconSet iconSet="3Symbols">
        <cfvo type="percent" val="0"/>
        <cfvo type="percent" val="33"/>
        <cfvo type="percent" val="67"/>
      </iconSet>
    </cfRule>
  </conditionalFormatting>
  <conditionalFormatting sqref="AF893:AG893">
    <cfRule type="iconSet" priority="77">
      <iconSet iconSet="3Symbols">
        <cfvo type="percent" val="0"/>
        <cfvo type="percent" val="33"/>
        <cfvo type="percent" val="67"/>
      </iconSet>
    </cfRule>
  </conditionalFormatting>
  <conditionalFormatting sqref="AF899:AG899">
    <cfRule type="iconSet" priority="76">
      <iconSet iconSet="3Symbols">
        <cfvo type="percent" val="0"/>
        <cfvo type="percent" val="33"/>
        <cfvo type="percent" val="67"/>
      </iconSet>
    </cfRule>
  </conditionalFormatting>
  <conditionalFormatting sqref="AF835">
    <cfRule type="iconSet" priority="75">
      <iconSet iconSet="3Symbols">
        <cfvo type="percent" val="0"/>
        <cfvo type="percent" val="33"/>
        <cfvo type="percent" val="67"/>
      </iconSet>
    </cfRule>
  </conditionalFormatting>
  <conditionalFormatting sqref="AF847">
    <cfRule type="iconSet" priority="74">
      <iconSet iconSet="3Symbols">
        <cfvo type="percent" val="0"/>
        <cfvo type="percent" val="33"/>
        <cfvo type="percent" val="67"/>
      </iconSet>
    </cfRule>
  </conditionalFormatting>
  <conditionalFormatting sqref="AF889:AG889">
    <cfRule type="iconSet" priority="73">
      <iconSet iconSet="3Symbols">
        <cfvo type="percent" val="0"/>
        <cfvo type="percent" val="33"/>
        <cfvo type="percent" val="67"/>
      </iconSet>
    </cfRule>
  </conditionalFormatting>
  <conditionalFormatting sqref="AF915:AG915">
    <cfRule type="iconSet" priority="72">
      <iconSet iconSet="3Symbols">
        <cfvo type="percent" val="0"/>
        <cfvo type="percent" val="33"/>
        <cfvo type="percent" val="67"/>
      </iconSet>
    </cfRule>
  </conditionalFormatting>
  <conditionalFormatting sqref="AF815">
    <cfRule type="iconSet" priority="71">
      <iconSet iconSet="3Symbols">
        <cfvo type="percent" val="0"/>
        <cfvo type="percent" val="33"/>
        <cfvo type="percent" val="67"/>
      </iconSet>
    </cfRule>
  </conditionalFormatting>
  <conditionalFormatting sqref="AF793">
    <cfRule type="iconSet" priority="70">
      <iconSet iconSet="3Symbols">
        <cfvo type="percent" val="0"/>
        <cfvo type="percent" val="33"/>
        <cfvo type="percent" val="67"/>
      </iconSet>
    </cfRule>
  </conditionalFormatting>
  <conditionalFormatting sqref="AF913">
    <cfRule type="iconSet" priority="69">
      <iconSet iconSet="3Symbols">
        <cfvo type="percent" val="0"/>
        <cfvo type="percent" val="33"/>
        <cfvo type="percent" val="67"/>
      </iconSet>
    </cfRule>
  </conditionalFormatting>
  <conditionalFormatting sqref="AF909">
    <cfRule type="iconSet" priority="68">
      <iconSet iconSet="3Symbols">
        <cfvo type="percent" val="0"/>
        <cfvo type="percent" val="33"/>
        <cfvo type="percent" val="67"/>
      </iconSet>
    </cfRule>
  </conditionalFormatting>
  <conditionalFormatting sqref="AF919">
    <cfRule type="iconSet" priority="67">
      <iconSet iconSet="3Symbols">
        <cfvo type="percent" val="0"/>
        <cfvo type="percent" val="33"/>
        <cfvo type="percent" val="67"/>
      </iconSet>
    </cfRule>
  </conditionalFormatting>
  <conditionalFormatting sqref="AF921:AG921">
    <cfRule type="iconSet" priority="66">
      <iconSet iconSet="3Symbols">
        <cfvo type="percent" val="0"/>
        <cfvo type="percent" val="33"/>
        <cfvo type="percent" val="67"/>
      </iconSet>
    </cfRule>
  </conditionalFormatting>
  <conditionalFormatting sqref="AF881 AF871:AG871 AF885:AG885">
    <cfRule type="iconSet" priority="83">
      <iconSet iconSet="3Symbols">
        <cfvo type="percent" val="0"/>
        <cfvo type="percent" val="33"/>
        <cfvo type="percent" val="67"/>
      </iconSet>
    </cfRule>
  </conditionalFormatting>
  <conditionalFormatting sqref="AC781">
    <cfRule type="colorScale" priority="84">
      <colorScale>
        <cfvo type="percent" val="45"/>
        <cfvo type="percent" val="85"/>
        <cfvo type="percent" val="100"/>
        <color rgb="FFF8696B"/>
        <color rgb="FFFFEB84"/>
        <color rgb="FF63BE7B"/>
      </colorScale>
    </cfRule>
    <cfRule type="colorScale" priority="85">
      <colorScale>
        <cfvo type="num" val="45"/>
        <cfvo type="num" val="85"/>
        <cfvo type="num" val="100"/>
        <color rgb="FFF8696B"/>
        <color rgb="FFFFEB84"/>
        <color rgb="FF63BE7B"/>
      </colorScale>
    </cfRule>
    <cfRule type="colorScale" priority="86">
      <colorScale>
        <cfvo type="num" val="0"/>
        <cfvo type="num" val="0"/>
        <cfvo type="num" val="85"/>
        <color rgb="FFF8696B"/>
        <color rgb="FFFFEB84"/>
        <color rgb="FF63BE7B"/>
      </colorScale>
    </cfRule>
  </conditionalFormatting>
  <conditionalFormatting sqref="AC3">
    <cfRule type="colorScale" priority="63">
      <colorScale>
        <cfvo type="percent" val="45"/>
        <cfvo type="percent" val="85"/>
        <cfvo type="percent" val="100"/>
        <color rgb="FFF8696B"/>
        <color rgb="FFFFEB84"/>
        <color rgb="FF63BE7B"/>
      </colorScale>
    </cfRule>
    <cfRule type="colorScale" priority="64">
      <colorScale>
        <cfvo type="num" val="45"/>
        <cfvo type="num" val="85"/>
        <cfvo type="num" val="100"/>
        <color rgb="FFF8696B"/>
        <color rgb="FFFFEB84"/>
        <color rgb="FF63BE7B"/>
      </colorScale>
    </cfRule>
    <cfRule type="colorScale" priority="65">
      <colorScale>
        <cfvo type="num" val="0"/>
        <cfvo type="num" val="0"/>
        <cfvo type="num" val="85"/>
        <color rgb="FFF8696B"/>
        <color rgb="FFFFEB84"/>
        <color rgb="FF63BE7B"/>
      </colorScale>
    </cfRule>
  </conditionalFormatting>
  <conditionalFormatting sqref="AF3:AH3">
    <cfRule type="iconSet" priority="62">
      <iconSet iconSet="3Symbols">
        <cfvo type="percent" val="0"/>
        <cfvo type="percent" val="33"/>
        <cfvo type="percent" val="67"/>
      </iconSet>
    </cfRule>
  </conditionalFormatting>
  <conditionalFormatting sqref="AF25">
    <cfRule type="iconSet" priority="61">
      <iconSet iconSet="3Symbols">
        <cfvo type="percent" val="0"/>
        <cfvo type="percent" val="33"/>
        <cfvo type="percent" val="67"/>
      </iconSet>
    </cfRule>
  </conditionalFormatting>
  <conditionalFormatting sqref="AF73:AG73 AF61">
    <cfRule type="iconSet" priority="60">
      <iconSet iconSet="3Symbols">
        <cfvo type="percent" val="0"/>
        <cfvo type="percent" val="33"/>
        <cfvo type="percent" val="67"/>
      </iconSet>
    </cfRule>
  </conditionalFormatting>
  <conditionalFormatting sqref="AF99:AG99 AF81:AG81">
    <cfRule type="iconSet" priority="59">
      <iconSet iconSet="3Symbols">
        <cfvo type="percent" val="0"/>
        <cfvo type="percent" val="33"/>
        <cfvo type="percent" val="67"/>
      </iconSet>
    </cfRule>
  </conditionalFormatting>
  <conditionalFormatting sqref="AF13">
    <cfRule type="iconSet" priority="58">
      <iconSet iconSet="3Symbols">
        <cfvo type="percent" val="0"/>
        <cfvo type="percent" val="33"/>
        <cfvo type="percent" val="67"/>
      </iconSet>
    </cfRule>
  </conditionalFormatting>
  <conditionalFormatting sqref="AF29">
    <cfRule type="iconSet" priority="57">
      <iconSet iconSet="3Symbols">
        <cfvo type="percent" val="0"/>
        <cfvo type="percent" val="33"/>
        <cfvo type="percent" val="67"/>
      </iconSet>
    </cfRule>
  </conditionalFormatting>
  <conditionalFormatting sqref="AF69">
    <cfRule type="iconSet" priority="56">
      <iconSet iconSet="3Symbols">
        <cfvo type="percent" val="0"/>
        <cfvo type="percent" val="33"/>
        <cfvo type="percent" val="67"/>
      </iconSet>
    </cfRule>
  </conditionalFormatting>
  <conditionalFormatting sqref="AF107:AG107">
    <cfRule type="iconSet" priority="55">
      <iconSet iconSet="3Symbols">
        <cfvo type="percent" val="0"/>
        <cfvo type="percent" val="33"/>
        <cfvo type="percent" val="67"/>
      </iconSet>
    </cfRule>
  </conditionalFormatting>
  <conditionalFormatting sqref="AC511:AC512">
    <cfRule type="colorScale" priority="52">
      <colorScale>
        <cfvo type="percent" val="45"/>
        <cfvo type="percent" val="85"/>
        <cfvo type="percent" val="100"/>
        <color rgb="FFF8696B"/>
        <color rgb="FFFFEB84"/>
        <color rgb="FF63BE7B"/>
      </colorScale>
    </cfRule>
    <cfRule type="colorScale" priority="53">
      <colorScale>
        <cfvo type="num" val="45"/>
        <cfvo type="num" val="85"/>
        <cfvo type="num" val="100"/>
        <color rgb="FFF8696B"/>
        <color rgb="FFFFEB84"/>
        <color rgb="FF63BE7B"/>
      </colorScale>
    </cfRule>
    <cfRule type="colorScale" priority="54">
      <colorScale>
        <cfvo type="num" val="0"/>
        <cfvo type="num" val="0"/>
        <cfvo type="num" val="85"/>
        <color rgb="FFF8696B"/>
        <color rgb="FFFFEB84"/>
        <color rgb="FF63BE7B"/>
      </colorScale>
    </cfRule>
  </conditionalFormatting>
  <conditionalFormatting sqref="AF555:AG555 AF535 AF547:AG547">
    <cfRule type="iconSet" priority="51">
      <iconSet iconSet="3Symbols">
        <cfvo type="percent" val="0"/>
        <cfvo type="percent" val="33"/>
        <cfvo type="percent" val="67"/>
      </iconSet>
    </cfRule>
  </conditionalFormatting>
  <conditionalFormatting sqref="AF593:AG593 AF601:AG601">
    <cfRule type="iconSet" priority="50">
      <iconSet iconSet="3Symbols">
        <cfvo type="percent" val="0"/>
        <cfvo type="percent" val="33"/>
        <cfvo type="percent" val="67"/>
      </iconSet>
    </cfRule>
  </conditionalFormatting>
  <conditionalFormatting sqref="AF511:AG511 AG512">
    <cfRule type="iconSet" priority="49">
      <iconSet iconSet="3Symbols">
        <cfvo type="percent" val="0"/>
        <cfvo type="percent" val="33"/>
        <cfvo type="percent" val="67"/>
      </iconSet>
    </cfRule>
  </conditionalFormatting>
  <conditionalFormatting sqref="AF585">
    <cfRule type="iconSet" priority="48">
      <iconSet iconSet="3Symbols">
        <cfvo type="percent" val="0"/>
        <cfvo type="percent" val="33"/>
        <cfvo type="percent" val="67"/>
      </iconSet>
    </cfRule>
  </conditionalFormatting>
  <conditionalFormatting sqref="AF565">
    <cfRule type="iconSet" priority="47">
      <iconSet iconSet="3Symbols">
        <cfvo type="percent" val="0"/>
        <cfvo type="percent" val="33"/>
        <cfvo type="percent" val="67"/>
      </iconSet>
    </cfRule>
  </conditionalFormatting>
  <conditionalFormatting sqref="AF755">
    <cfRule type="iconSet" priority="46">
      <iconSet iconSet="3Symbols">
        <cfvo type="percent" val="0"/>
        <cfvo type="percent" val="33"/>
        <cfvo type="percent" val="67"/>
      </iconSet>
    </cfRule>
  </conditionalFormatting>
  <conditionalFormatting sqref="AE3 AE5 AE7 AE9 AE11 AE13 AE15 AE17 AE19 AE21 AE23 AE25 AE27 AE29 AE31 AE33 AE35 AE37 AE39 AE41 AE43 AE45 AE47 AE49 AE51 AE53 AE55 AE57 AE59 AE61 AE63 AE65 AE67 AE69 AE71 AE73 AE75 AE77 AE79 AE81 AE83 AE85 AE87 AE89 AE91 AE93 AE95 AE97 AE99 AE101 AE103 AE105 AE107 AE109 AE111 AE113 AE115 AE117 AE119 AE121 AE123 AE125 AE127 AE129 AE131 AE133 AE135 AE137 AE139 AE141 AE143 AE145 AE147 AE149 AE151 AE153 AE155 AE157 AE159 AE161 AE163 AE165 AE167 AE169 AE171 AE173 AE175 AE177 AE179 AE181 AE183 AE185 AE187 AE189 AE191 AE193 AE195 AE197 AE199 AE201 AE203 AE205 AE207 AE209 AE211 AE213 AE215 AE217 AE219 AE221 AE223 AE225 AE227 AE229 AE231 AE233 AE235 AE237 AE239 AE241 AE243 AE245 AE247 AE249 AE251 AE253 AE255 AE257 AE259 AE261 AE263 AE265 AE267 AE269 AE271 AE273 AE275 AE277 AE279 AE281 AE283 AE285 AE287 AE289 AE291 AE293 AE295 AE297 AE299 AE301 AE303 AE305 AE307 AE309 AE311 AE313 AE315 AE317 AE319 AE321 AE323 AE325 AE327 AE329 AE331 AE333 AE335 AE337 AE339 AE341 AE343 AE345 AE347 AE349 AE351 AE353 AE355 AE357 AE359 AE361 AE363 AE365 AE367 AE369 AE371 AE373 AE375 AE377 AE379 AE381 AE383 AE385 AE387 AE389 AE391 AE393 AE395 AE397 AE399 AE401 AE403 AE405 AE407 AE409 AE411 AE413 AE415 AE417 AE419 AE421 AE423 AE425 AE427 AE429 AE431 AE433 AE435 AE437 AE439 AE441 AE443 AE445 AE447 AE449 AE451 AE453 AE455 AE457 AE459 AE461 AE463 AE465 AE467 AE469 AE471 AE473 AE475 AE477 AE479 AE481 AE483 AE485 AE487 AE489 AE491 AE493 AE495 AE497 AE499 AE501 AE503 AE505 AE507 AE509 AE511 AE513 AE515 AE517 AE519 AE521 AE523 AE525 AE527 AE529 AE531 AE533 AE535 AE537 AE539 AE541 AE543 AE545 AE547 AE549 AE551 AE553 AE555 AE557 AE559 AE561 AE563 AE565 AE567 AE569 AE571 AE573 AE575 AE577 AE579 AE581 AE583 AE585 AE587 AE589 AE591 AE593 AE595 AE597 AE599 AE601 AE603 AE605 AE607 AE609 AE611 AE613 AE615 AE617 AE619 AE621 AE623 AE625 AE627 AE629 AE631 AE633 AE635 AE637 AE639 AE641 AE643 AE645 AE647 AE649 AE651 AE653 AE655 AE657 AE659 AE661 AE663 AE665 AE667 AE669 AE671 AE673 AE675 AE677 AE679 AE681 AE683 AE685 AE687 AE689 AE691 AE693 AE695 AE697 AE699 AE701 AE703 AE705 AE707 AE709 AE711 AE713 AE715 AE717 AE719 AE721 AE723 AE725 AE727 AE729 AE731 AE733 AE735 AE737 AE739 AE741 AE743 AE745 AE747 AE749 AE751 AE753 AE755 AE757 AE759 AE761 AE763 AE765 AE767 AE769 AE771 AE773 AE775 AE777 AE779 AE781 AE783 AE785 AE787 AE789 AE791 AE793 AE795 AE797 AE799 AE801 AE803 AE805 AE807 AE809 AE811 AE813 AE815 AE817 AE819 AE821 AE823 AE825 AE827 AE829 AE831 AE833 AE835 AE837 AE839 AE841 AE843 AE845 AE847 AE849 AE851 AE853 AE855 AE857 AE859 AE861 AE863 AE865 AE867 AE869 AE871 AE873 AE875 AE877 AE879 AE881 AE883 AE885 AE887 AE889 AE891 AE893 AE895 AE897 AE899 AE901 AE903 AE905 AE907 AE909 AE911 AE913 AE915 AE917 AE919 AE921 AE923 AE925 AE927 AE929">
    <cfRule type="iconSet" priority="45">
      <iconSet iconSet="3Symbols">
        <cfvo type="percent" val="0"/>
        <cfvo type="percent" val="33"/>
        <cfvo type="percent" val="67"/>
      </iconSet>
    </cfRule>
  </conditionalFormatting>
  <conditionalFormatting sqref="AF129">
    <cfRule type="iconSet" priority="44">
      <iconSet iconSet="3Symbols">
        <cfvo type="percent" val="0"/>
        <cfvo type="percent" val="33"/>
        <cfvo type="percent" val="67"/>
      </iconSet>
    </cfRule>
  </conditionalFormatting>
  <conditionalFormatting sqref="AF137">
    <cfRule type="iconSet" priority="43">
      <iconSet iconSet="3Symbols">
        <cfvo type="percent" val="0"/>
        <cfvo type="percent" val="33"/>
        <cfvo type="percent" val="67"/>
      </iconSet>
    </cfRule>
  </conditionalFormatting>
  <conditionalFormatting sqref="AF143">
    <cfRule type="iconSet" priority="42">
      <iconSet iconSet="3Symbols">
        <cfvo type="percent" val="0"/>
        <cfvo type="percent" val="33"/>
        <cfvo type="percent" val="67"/>
      </iconSet>
    </cfRule>
  </conditionalFormatting>
  <conditionalFormatting sqref="AF151">
    <cfRule type="iconSet" priority="41">
      <iconSet iconSet="3Symbols">
        <cfvo type="percent" val="0"/>
        <cfvo type="percent" val="33"/>
        <cfvo type="percent" val="67"/>
      </iconSet>
    </cfRule>
  </conditionalFormatting>
  <conditionalFormatting sqref="AF251">
    <cfRule type="iconSet" priority="40">
      <iconSet iconSet="3Symbols">
        <cfvo type="percent" val="0"/>
        <cfvo type="percent" val="33"/>
        <cfvo type="percent" val="67"/>
      </iconSet>
    </cfRule>
  </conditionalFormatting>
  <conditionalFormatting sqref="AG251">
    <cfRule type="iconSet" priority="39">
      <iconSet iconSet="3Symbols">
        <cfvo type="percent" val="0"/>
        <cfvo type="percent" val="33"/>
        <cfvo type="percent" val="67"/>
      </iconSet>
    </cfRule>
  </conditionalFormatting>
  <conditionalFormatting sqref="AG255">
    <cfRule type="iconSet" priority="38">
      <iconSet iconSet="3Symbols">
        <cfvo type="percent" val="0"/>
        <cfvo type="percent" val="33"/>
        <cfvo type="percent" val="67"/>
      </iconSet>
    </cfRule>
  </conditionalFormatting>
  <conditionalFormatting sqref="AF637:AG637">
    <cfRule type="iconSet" priority="37">
      <iconSet iconSet="3Symbols">
        <cfvo type="percent" val="0"/>
        <cfvo type="percent" val="33"/>
        <cfvo type="percent" val="67"/>
      </iconSet>
    </cfRule>
  </conditionalFormatting>
  <conditionalFormatting sqref="AC225">
    <cfRule type="colorScale" priority="34">
      <colorScale>
        <cfvo type="percent" val="45"/>
        <cfvo type="percent" val="85"/>
        <cfvo type="percent" val="100"/>
        <color rgb="FFF8696B"/>
        <color rgb="FFFFEB84"/>
        <color rgb="FF63BE7B"/>
      </colorScale>
    </cfRule>
    <cfRule type="colorScale" priority="35">
      <colorScale>
        <cfvo type="num" val="45"/>
        <cfvo type="num" val="85"/>
        <cfvo type="num" val="100"/>
        <color rgb="FFF8696B"/>
        <color rgb="FFFFEB84"/>
        <color rgb="FF63BE7B"/>
      </colorScale>
    </cfRule>
    <cfRule type="colorScale" priority="36">
      <colorScale>
        <cfvo type="num" val="0"/>
        <cfvo type="num" val="0"/>
        <cfvo type="num" val="85"/>
        <color rgb="FFF8696B"/>
        <color rgb="FFFFEB84"/>
        <color rgb="FF63BE7B"/>
      </colorScale>
    </cfRule>
  </conditionalFormatting>
  <conditionalFormatting sqref="AC609">
    <cfRule type="colorScale" priority="31">
      <colorScale>
        <cfvo type="percent" val="45"/>
        <cfvo type="percent" val="85"/>
        <cfvo type="percent" val="100"/>
        <color rgb="FFF8696B"/>
        <color rgb="FFFFEB84"/>
        <color rgb="FF63BE7B"/>
      </colorScale>
    </cfRule>
    <cfRule type="colorScale" priority="32">
      <colorScale>
        <cfvo type="num" val="45"/>
        <cfvo type="num" val="85"/>
        <cfvo type="num" val="100"/>
        <color rgb="FFF8696B"/>
        <color rgb="FFFFEB84"/>
        <color rgb="FF63BE7B"/>
      </colorScale>
    </cfRule>
    <cfRule type="colorScale" priority="33">
      <colorScale>
        <cfvo type="num" val="0"/>
        <cfvo type="num" val="0"/>
        <cfvo type="num" val="85"/>
        <color rgb="FFF8696B"/>
        <color rgb="FFFFEB84"/>
        <color rgb="FF63BE7B"/>
      </colorScale>
    </cfRule>
  </conditionalFormatting>
  <conditionalFormatting sqref="AF159:AG159">
    <cfRule type="iconSet" priority="30">
      <iconSet iconSet="3Symbols">
        <cfvo type="percent" val="0"/>
        <cfvo type="percent" val="33"/>
        <cfvo type="percent" val="67"/>
      </iconSet>
    </cfRule>
  </conditionalFormatting>
  <conditionalFormatting sqref="AF223:AG223">
    <cfRule type="iconSet" priority="29">
      <iconSet iconSet="3Symbols">
        <cfvo type="percent" val="0"/>
        <cfvo type="percent" val="33"/>
        <cfvo type="percent" val="67"/>
      </iconSet>
    </cfRule>
  </conditionalFormatting>
  <conditionalFormatting sqref="AF423:AG423">
    <cfRule type="iconSet" priority="28">
      <iconSet iconSet="3Symbols">
        <cfvo type="percent" val="0"/>
        <cfvo type="percent" val="33"/>
        <cfvo type="percent" val="67"/>
      </iconSet>
    </cfRule>
  </conditionalFormatting>
  <conditionalFormatting sqref="AF509:AG509">
    <cfRule type="iconSet" priority="27">
      <iconSet iconSet="3Symbols">
        <cfvo type="percent" val="0"/>
        <cfvo type="percent" val="33"/>
        <cfvo type="percent" val="67"/>
      </iconSet>
    </cfRule>
  </conditionalFormatting>
  <conditionalFormatting sqref="AF607:AG607">
    <cfRule type="iconSet" priority="26">
      <iconSet iconSet="3Symbols">
        <cfvo type="percent" val="0"/>
        <cfvo type="percent" val="33"/>
        <cfvo type="percent" val="67"/>
      </iconSet>
    </cfRule>
  </conditionalFormatting>
  <conditionalFormatting sqref="AF779">
    <cfRule type="iconSet" priority="25">
      <iconSet iconSet="3Symbols">
        <cfvo type="percent" val="0"/>
        <cfvo type="percent" val="33"/>
        <cfvo type="percent" val="67"/>
      </iconSet>
    </cfRule>
  </conditionalFormatting>
  <conditionalFormatting sqref="AF929:AG929">
    <cfRule type="iconSet" priority="24">
      <iconSet iconSet="3Symbols">
        <cfvo type="percent" val="0"/>
        <cfvo type="percent" val="33"/>
        <cfvo type="percent" val="67"/>
      </iconSet>
    </cfRule>
  </conditionalFormatting>
  <conditionalFormatting sqref="AF45">
    <cfRule type="iconSet" priority="23">
      <iconSet iconSet="3Symbols">
        <cfvo type="percent" val="0"/>
        <cfvo type="percent" val="33"/>
        <cfvo type="percent" val="67"/>
      </iconSet>
    </cfRule>
  </conditionalFormatting>
  <conditionalFormatting sqref="AF51">
    <cfRule type="iconSet" priority="114">
      <iconSet iconSet="3Symbols">
        <cfvo type="percent" val="0"/>
        <cfvo type="percent" val="33"/>
        <cfvo type="percent" val="67"/>
      </iconSet>
    </cfRule>
  </conditionalFormatting>
  <conditionalFormatting sqref="AF265">
    <cfRule type="iconSet" priority="22">
      <iconSet iconSet="3Symbols">
        <cfvo type="percent" val="0"/>
        <cfvo type="percent" val="33"/>
        <cfvo type="percent" val="67"/>
      </iconSet>
    </cfRule>
  </conditionalFormatting>
  <conditionalFormatting sqref="AG265">
    <cfRule type="iconSet" priority="21">
      <iconSet iconSet="3Symbols">
        <cfvo type="percent" val="0"/>
        <cfvo type="percent" val="33"/>
        <cfvo type="percent" val="67"/>
      </iconSet>
    </cfRule>
  </conditionalFormatting>
  <conditionalFormatting sqref="AF271">
    <cfRule type="iconSet" priority="20">
      <iconSet iconSet="3Symbols">
        <cfvo type="percent" val="0"/>
        <cfvo type="percent" val="33"/>
        <cfvo type="percent" val="67"/>
      </iconSet>
    </cfRule>
  </conditionalFormatting>
  <conditionalFormatting sqref="AG307">
    <cfRule type="iconSet" priority="19">
      <iconSet iconSet="3Symbols">
        <cfvo type="percent" val="0"/>
        <cfvo type="percent" val="33"/>
        <cfvo type="percent" val="67"/>
      </iconSet>
    </cfRule>
  </conditionalFormatting>
  <conditionalFormatting sqref="AF311">
    <cfRule type="iconSet" priority="18">
      <iconSet iconSet="3Symbols">
        <cfvo type="percent" val="0"/>
        <cfvo type="percent" val="33"/>
        <cfvo type="percent" val="67"/>
      </iconSet>
    </cfRule>
  </conditionalFormatting>
  <conditionalFormatting sqref="AF317">
    <cfRule type="iconSet" priority="17">
      <iconSet iconSet="3Symbols">
        <cfvo type="percent" val="0"/>
        <cfvo type="percent" val="33"/>
        <cfvo type="percent" val="67"/>
      </iconSet>
    </cfRule>
  </conditionalFormatting>
  <conditionalFormatting sqref="AF321">
    <cfRule type="iconSet" priority="16">
      <iconSet iconSet="3Symbols">
        <cfvo type="percent" val="0"/>
        <cfvo type="percent" val="33"/>
        <cfvo type="percent" val="67"/>
      </iconSet>
    </cfRule>
  </conditionalFormatting>
  <conditionalFormatting sqref="AG321">
    <cfRule type="iconSet" priority="15">
      <iconSet iconSet="3Symbols">
        <cfvo type="percent" val="0"/>
        <cfvo type="percent" val="33"/>
        <cfvo type="percent" val="67"/>
      </iconSet>
    </cfRule>
  </conditionalFormatting>
  <conditionalFormatting sqref="AF333">
    <cfRule type="iconSet" priority="14">
      <iconSet iconSet="3Symbols">
        <cfvo type="percent" val="0"/>
        <cfvo type="percent" val="33"/>
        <cfvo type="percent" val="67"/>
      </iconSet>
    </cfRule>
  </conditionalFormatting>
  <conditionalFormatting sqref="AF339">
    <cfRule type="iconSet" priority="13">
      <iconSet iconSet="3Symbols">
        <cfvo type="percent" val="0"/>
        <cfvo type="percent" val="33"/>
        <cfvo type="percent" val="67"/>
      </iconSet>
    </cfRule>
  </conditionalFormatting>
  <conditionalFormatting sqref="AG339">
    <cfRule type="iconSet" priority="12">
      <iconSet iconSet="3Symbols">
        <cfvo type="percent" val="0"/>
        <cfvo type="percent" val="33"/>
        <cfvo type="percent" val="67"/>
      </iconSet>
    </cfRule>
  </conditionalFormatting>
  <conditionalFormatting sqref="AF367">
    <cfRule type="iconSet" priority="11">
      <iconSet iconSet="3Symbols">
        <cfvo type="percent" val="0"/>
        <cfvo type="percent" val="33"/>
        <cfvo type="percent" val="67"/>
      </iconSet>
    </cfRule>
  </conditionalFormatting>
  <conditionalFormatting sqref="AG367">
    <cfRule type="iconSet" priority="10">
      <iconSet iconSet="3Symbols">
        <cfvo type="percent" val="0"/>
        <cfvo type="percent" val="33"/>
        <cfvo type="percent" val="67"/>
      </iconSet>
    </cfRule>
  </conditionalFormatting>
  <conditionalFormatting sqref="AF383">
    <cfRule type="iconSet" priority="9">
      <iconSet iconSet="3Symbols">
        <cfvo type="percent" val="0"/>
        <cfvo type="percent" val="33"/>
        <cfvo type="percent" val="67"/>
      </iconSet>
    </cfRule>
  </conditionalFormatting>
  <conditionalFormatting sqref="AF391">
    <cfRule type="iconSet" priority="8">
      <iconSet iconSet="3Symbols">
        <cfvo type="percent" val="0"/>
        <cfvo type="percent" val="33"/>
        <cfvo type="percent" val="67"/>
      </iconSet>
    </cfRule>
  </conditionalFormatting>
  <conditionalFormatting sqref="AF415">
    <cfRule type="iconSet" priority="7">
      <iconSet iconSet="3Symbols">
        <cfvo type="percent" val="0"/>
        <cfvo type="percent" val="33"/>
        <cfvo type="percent" val="67"/>
      </iconSet>
    </cfRule>
  </conditionalFormatting>
  <conditionalFormatting sqref="AF419">
    <cfRule type="iconSet" priority="6">
      <iconSet iconSet="3Symbols">
        <cfvo type="percent" val="0"/>
        <cfvo type="percent" val="33"/>
        <cfvo type="percent" val="67"/>
      </iconSet>
    </cfRule>
  </conditionalFormatting>
  <conditionalFormatting sqref="AF413">
    <cfRule type="iconSet" priority="5">
      <iconSet iconSet="3Symbols">
        <cfvo type="percent" val="0"/>
        <cfvo type="percent" val="33"/>
        <cfvo type="percent" val="67"/>
      </iconSet>
    </cfRule>
  </conditionalFormatting>
  <conditionalFormatting sqref="AG413">
    <cfRule type="iconSet" priority="4">
      <iconSet iconSet="3Symbols">
        <cfvo type="percent" val="0"/>
        <cfvo type="percent" val="33"/>
        <cfvo type="percent" val="67"/>
      </iconSet>
    </cfRule>
  </conditionalFormatting>
  <conditionalFormatting sqref="AG419">
    <cfRule type="iconSet" priority="3">
      <iconSet iconSet="3Symbols">
        <cfvo type="percent" val="0"/>
        <cfvo type="percent" val="33"/>
        <cfvo type="percent" val="67"/>
      </iconSet>
    </cfRule>
  </conditionalFormatting>
  <conditionalFormatting sqref="S936:V936">
    <cfRule type="iconSet" priority="2">
      <iconSet iconSet="3Symbols">
        <cfvo type="percent" val="0"/>
        <cfvo type="percent" val="33"/>
        <cfvo type="percent" val="67"/>
      </iconSet>
    </cfRule>
  </conditionalFormatting>
  <conditionalFormatting sqref="AF259">
    <cfRule type="iconSet" priority="1">
      <iconSet iconSet="3Symbols">
        <cfvo type="percent" val="0"/>
        <cfvo type="percent" val="33"/>
        <cfvo type="percent" val="67"/>
      </iconSet>
    </cfRule>
  </conditionalFormatting>
  <pageMargins left="1.2736614173228347" right="0.70866141732283472" top="0.74803149606299213" bottom="0.74803149606299213" header="0.31496062992125984" footer="0.31496062992125984"/>
  <pageSetup paperSize="9" scale="21" orientation="landscape" r:id="rId1"/>
  <headerFooter>
    <oddHeader>&amp;C&amp;"System Font,Negrita"&amp;28PLAN DE ACCIÓN 2021 - AEROCIVIL</oddHeader>
  </headerFooter>
  <colBreaks count="1" manualBreakCount="1">
    <brk id="29" max="899"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66FA79A4C75C4C8ADCA29BA28DAD83" ma:contentTypeVersion="1" ma:contentTypeDescription="Crear nuevo documento." ma:contentTypeScope="" ma:versionID="32338776ca1ae829334985c7a9458fc0">
  <xsd:schema xmlns:xsd="http://www.w3.org/2001/XMLSchema" xmlns:xs="http://www.w3.org/2001/XMLSchema" xmlns:p="http://schemas.microsoft.com/office/2006/metadata/properties" xmlns:ns2="f0c61b97-4c09-473c-9988-87dcc3f27085" targetNamespace="http://schemas.microsoft.com/office/2006/metadata/properties" ma:root="true" ma:fieldsID="3ccc4cdd98b4f51488bb752a87dfcfb1" ns2:_="">
    <xsd:import namespace="f0c61b97-4c09-473c-9988-87dcc3f27085"/>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61b97-4c09-473c-9988-87dcc3f27085" elementFormDefault="qualified">
    <xsd:import namespace="http://schemas.microsoft.com/office/2006/documentManagement/types"/>
    <xsd:import namespace="http://schemas.microsoft.com/office/infopath/2007/PartnerControls"/>
    <xsd:element name="Formato" ma:index="8"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f0c61b97-4c09-473c-9988-87dcc3f27085">/Style%20Library/Images/xls.svg</Formato>
  </documentManagement>
</p:properties>
</file>

<file path=customXml/itemProps1.xml><?xml version="1.0" encoding="utf-8"?>
<ds:datastoreItem xmlns:ds="http://schemas.openxmlformats.org/officeDocument/2006/customXml" ds:itemID="{4C9B774C-226D-4E1F-BA86-FB7393DC3AB1}"/>
</file>

<file path=customXml/itemProps2.xml><?xml version="1.0" encoding="utf-8"?>
<ds:datastoreItem xmlns:ds="http://schemas.openxmlformats.org/officeDocument/2006/customXml" ds:itemID="{47A5B9AA-B367-4FA5-A1BD-C1A639F5396C}"/>
</file>

<file path=customXml/itemProps3.xml><?xml version="1.0" encoding="utf-8"?>
<ds:datastoreItem xmlns:ds="http://schemas.openxmlformats.org/officeDocument/2006/customXml" ds:itemID="{68FFFD53-4ED8-4203-A896-B0DD55262B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2021</vt:lpstr>
      <vt:lpstr>'PLAN DE ACCIÓN 2021'!Área_de_impresión</vt:lpstr>
      <vt:lpstr>'PLAN DE ACCIÓN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Acción III trimestre 2021</dc:title>
  <dc:creator>Cenaida Jerez Ruiz</dc:creator>
  <cp:lastModifiedBy>Cenaida Jerez Ruiz</cp:lastModifiedBy>
  <dcterms:created xsi:type="dcterms:W3CDTF">2021-11-09T12:36:59Z</dcterms:created>
  <dcterms:modified xsi:type="dcterms:W3CDTF">2021-11-09T12:37:55Z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0x010100CB66FA79A4C75C4C8ADCA29BA28DAD83</vt:lpwstr>
  </property>
</Properties>
</file>